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autoCompressPictures="0"/>
  <mc:AlternateContent xmlns:mc="http://schemas.openxmlformats.org/markup-compatibility/2006">
    <mc:Choice Requires="x15">
      <x15ac:absPath xmlns:x15ac="http://schemas.microsoft.com/office/spreadsheetml/2010/11/ac" url="\\WECO-FILES\WECO-Global\07-GLOBAL QUALITY\COMPLIANCE\CONFLICT MINERALS (CMRT)\WECO CMRT\"/>
    </mc:Choice>
  </mc:AlternateContent>
  <xr:revisionPtr revIDLastSave="0" documentId="13_ncr:1_{884498B0-49A3-49DD-BBFF-8B00B7BFE1BD}"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8680" yWindow="-120" windowWidth="29040" windowHeight="1584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6" i="5"/>
  <c r="B27" i="5"/>
  <c r="B28" i="5"/>
  <c r="B29" i="5"/>
  <c r="B30" i="5"/>
  <c r="B31" i="5"/>
  <c r="B32" i="5"/>
  <c r="B33" i="5"/>
  <c r="B34" i="5"/>
  <c r="B35" i="5"/>
  <c r="B36" i="5"/>
  <c r="B37" i="5"/>
  <c r="B38" i="5"/>
  <c r="B39" i="5"/>
  <c r="B40" i="5"/>
  <c r="B41" i="5"/>
  <c r="B42" i="5"/>
  <c r="B43" i="5"/>
  <c r="B44" i="5"/>
  <c r="B45" i="5"/>
  <c r="B46"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AB26" i="5"/>
  <c r="G31" i="5"/>
  <c r="G34" i="5"/>
  <c r="E39" i="5"/>
  <c r="X39" i="5" s="1"/>
  <c r="I46"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E33" i="5"/>
  <c r="X33" i="5" s="1"/>
  <c r="I34" i="5"/>
  <c r="G39" i="5"/>
  <c r="E49" i="5"/>
  <c r="X49" i="5" s="1"/>
  <c r="I50" i="5"/>
  <c r="E65" i="5"/>
  <c r="X65" i="5" s="1"/>
  <c r="I66" i="5"/>
  <c r="E81" i="5"/>
  <c r="X81" i="5" s="1"/>
  <c r="I82"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114" i="5"/>
  <c r="F118" i="5"/>
  <c r="R118" i="5"/>
  <c r="J118"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27" i="5"/>
  <c r="E29" i="5"/>
  <c r="X29"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AB31"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51" i="5"/>
  <c r="T59" i="5"/>
  <c r="T79" i="5"/>
  <c r="T99" i="5"/>
  <c r="T170" i="5"/>
  <c r="T203" i="5"/>
  <c r="T210" i="5"/>
  <c r="T274" i="5"/>
  <c r="T32" i="5"/>
  <c r="T153" i="5"/>
  <c r="T351" i="5"/>
  <c r="T222"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54" i="5"/>
  <c r="T86" i="5"/>
  <c r="T380" i="5"/>
  <c r="T456" i="5"/>
  <c r="T357" i="5"/>
  <c r="T311" i="5"/>
  <c r="T258" i="5"/>
  <c r="T352" i="5"/>
  <c r="T416" i="5"/>
  <c r="T432" i="5"/>
  <c r="T484" i="5"/>
  <c r="T266" i="5"/>
  <c r="T344" i="5"/>
  <c r="T146" i="5"/>
  <c r="T117" i="5"/>
  <c r="T404" i="5"/>
  <c r="B8" i="5" l="1"/>
  <c r="B12" i="5"/>
  <c r="B16" i="5"/>
  <c r="B20" i="5"/>
  <c r="B24" i="5"/>
  <c r="C6" i="5"/>
  <c r="C10" i="5"/>
  <c r="C14" i="5"/>
  <c r="C18" i="5"/>
  <c r="C22" i="5"/>
  <c r="B5" i="5"/>
  <c r="B9" i="5"/>
  <c r="B13" i="5"/>
  <c r="B17" i="5"/>
  <c r="B21" i="5"/>
  <c r="B25" i="5"/>
  <c r="C7" i="5"/>
  <c r="C11" i="5"/>
  <c r="C15" i="5"/>
  <c r="C19" i="5"/>
  <c r="C23" i="5"/>
  <c r="B6" i="5"/>
  <c r="B10" i="5"/>
  <c r="B14" i="5"/>
  <c r="B18" i="5"/>
  <c r="B22" i="5"/>
  <c r="C8" i="5"/>
  <c r="C12" i="5"/>
  <c r="C16" i="5"/>
  <c r="C20" i="5"/>
  <c r="C24" i="5"/>
  <c r="B15" i="5"/>
  <c r="B19" i="5"/>
  <c r="B23" i="5"/>
  <c r="C5" i="5"/>
  <c r="C9" i="5"/>
  <c r="C13" i="5"/>
  <c r="C17" i="5"/>
  <c r="C21" i="5"/>
  <c r="C25" i="5"/>
  <c r="B7" i="5"/>
  <c r="B11" i="5"/>
  <c r="C11" i="6"/>
  <c r="C10" i="6"/>
  <c r="C8" i="6"/>
  <c r="C9"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149" i="5"/>
  <c r="X530" i="5"/>
  <c r="X387" i="5"/>
  <c r="X122" i="5"/>
  <c r="X546" i="5"/>
  <c r="X559" i="5"/>
  <c r="S532" i="5"/>
  <c r="X336" i="5"/>
  <c r="X356" i="5"/>
  <c r="S356" i="5"/>
  <c r="X318" i="5"/>
  <c r="X154" i="5"/>
  <c r="X214"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F67" i="6" s="1"/>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46" i="6"/>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V25" i="5" l="1"/>
  <c r="G25" i="5" s="1"/>
  <c r="V19" i="5"/>
  <c r="AB25" i="5"/>
  <c r="AB20" i="5"/>
  <c r="V21" i="5"/>
  <c r="G21" i="5" s="1"/>
  <c r="V5" i="5"/>
  <c r="G5" i="5" s="1"/>
  <c r="V24" i="5"/>
  <c r="G24" i="5" s="1"/>
  <c r="AB21" i="5"/>
  <c r="AB5" i="5"/>
  <c r="AB23" i="5"/>
  <c r="V20" i="5"/>
  <c r="G20" i="5" s="1"/>
  <c r="AB22" i="5"/>
  <c r="AB6" i="5"/>
  <c r="V22" i="5"/>
  <c r="G22" i="5" s="1"/>
  <c r="V6" i="5"/>
  <c r="G6" i="5" s="1"/>
  <c r="AB19" i="5"/>
  <c r="AB18" i="5"/>
  <c r="V23" i="5"/>
  <c r="G23" i="5" s="1"/>
  <c r="V18" i="5"/>
  <c r="G18" i="5" s="1"/>
  <c r="AB24" i="5"/>
  <c r="F41" i="6"/>
  <c r="H41" i="6" s="1"/>
  <c r="D41" i="6" s="1"/>
  <c r="F51" i="6"/>
  <c r="H51" i="6" s="1"/>
  <c r="D51" i="6" s="1"/>
  <c r="F31" i="6"/>
  <c r="F36" i="6"/>
  <c r="H36" i="6" s="1"/>
  <c r="D36"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X100" i="5"/>
  <c r="D27" i="6"/>
  <c r="C27" i="6"/>
  <c r="C42" i="6"/>
  <c r="C40"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9" i="5" l="1"/>
  <c r="J19" i="5"/>
  <c r="I19" i="5"/>
  <c r="H19" i="5"/>
  <c r="E19" i="5"/>
  <c r="F19" i="5"/>
  <c r="H23" i="5"/>
  <c r="F23" i="5"/>
  <c r="I23" i="5"/>
  <c r="J23" i="5"/>
  <c r="R23" i="5"/>
  <c r="E23" i="5"/>
  <c r="R6" i="5"/>
  <c r="H6" i="5"/>
  <c r="J6" i="5"/>
  <c r="E6" i="5"/>
  <c r="I6" i="5"/>
  <c r="F6" i="5"/>
  <c r="R20" i="5"/>
  <c r="I20" i="5"/>
  <c r="J20" i="5"/>
  <c r="H20" i="5"/>
  <c r="F20" i="5"/>
  <c r="E20" i="5"/>
  <c r="R24" i="5"/>
  <c r="E24" i="5"/>
  <c r="I24" i="5"/>
  <c r="J24" i="5"/>
  <c r="F24" i="5"/>
  <c r="H24" i="5"/>
  <c r="R21" i="5"/>
  <c r="I21" i="5"/>
  <c r="H21" i="5"/>
  <c r="J21" i="5"/>
  <c r="E21" i="5"/>
  <c r="F21" i="5"/>
  <c r="H25" i="5"/>
  <c r="I25" i="5"/>
  <c r="F25" i="5"/>
  <c r="J25" i="5"/>
  <c r="R25" i="5"/>
  <c r="E25" i="5"/>
  <c r="I18" i="5"/>
  <c r="F18" i="5"/>
  <c r="E18" i="5"/>
  <c r="J18" i="5"/>
  <c r="H18" i="5"/>
  <c r="R18" i="5"/>
  <c r="I22" i="5"/>
  <c r="R22" i="5"/>
  <c r="F22" i="5"/>
  <c r="H22" i="5"/>
  <c r="J22" i="5"/>
  <c r="E22" i="5"/>
  <c r="H5" i="5"/>
  <c r="I5" i="5"/>
  <c r="F5" i="5"/>
  <c r="E5" i="5"/>
  <c r="J5" i="5"/>
  <c r="R5" i="5"/>
  <c r="G19" i="5"/>
  <c r="C26" i="6"/>
  <c r="C36" i="6"/>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21" i="5"/>
  <c r="T20" i="5"/>
  <c r="T22" i="5"/>
  <c r="T8" i="5"/>
  <c r="T19" i="5"/>
  <c r="T23" i="5"/>
  <c r="T18" i="5"/>
  <c r="T17" i="5"/>
  <c r="T7" i="5"/>
  <c r="T16" i="5"/>
  <c r="T13" i="5"/>
  <c r="T10" i="5"/>
  <c r="T6" i="5"/>
  <c r="T5" i="5"/>
  <c r="T12" i="5"/>
  <c r="T11" i="5"/>
  <c r="T24" i="5"/>
  <c r="T25" i="5"/>
  <c r="T9" i="5"/>
  <c r="T15" i="5"/>
  <c r="T14" i="5"/>
  <c r="X21" i="5" l="1"/>
  <c r="X20" i="5"/>
  <c r="X6" i="5"/>
  <c r="X23" i="5"/>
  <c r="X5" i="5"/>
  <c r="X22" i="5"/>
  <c r="X25" i="5"/>
  <c r="X24" i="5"/>
  <c r="X18" i="5"/>
  <c r="X19" i="5"/>
  <c r="C68" i="6"/>
  <c r="X13" i="5"/>
  <c r="X10" i="5"/>
  <c r="D65" i="6"/>
  <c r="X9" i="5"/>
  <c r="X12" i="5"/>
  <c r="X14" i="5"/>
  <c r="X17" i="5"/>
  <c r="D66" i="6"/>
  <c r="C67" i="6"/>
  <c r="X11" i="5"/>
  <c r="X15" i="5"/>
  <c r="X8" i="5"/>
  <c r="X7" i="5"/>
  <c r="G69" i="6"/>
  <c r="H69" i="6" s="1"/>
  <c r="H70" i="6" s="1"/>
  <c r="D2" i="6" s="1"/>
  <c r="X16" i="5"/>
  <c r="D55" i="6"/>
  <c r="C55" i="6"/>
  <c r="D56" i="6"/>
  <c r="C56" i="6"/>
  <c r="S21" i="5"/>
  <c r="S20" i="5"/>
  <c r="S23" i="5"/>
  <c r="S22" i="5"/>
  <c r="S24" i="5"/>
  <c r="S19" i="5"/>
  <c r="S15" i="5"/>
  <c r="S11" i="5"/>
  <c r="S17" i="5"/>
  <c r="S13" i="5"/>
  <c r="S8" i="5"/>
  <c r="S12" i="5"/>
  <c r="S16" i="5"/>
  <c r="S7" i="5"/>
  <c r="S6" i="5"/>
  <c r="S5" i="5"/>
  <c r="S25" i="5"/>
  <c r="S18" i="5"/>
  <c r="S14" i="5"/>
  <c r="S9" i="5"/>
  <c r="S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<sst xmlns="http://schemas.openxmlformats.org/spreadsheetml/2006/main" count="21985" uniqueCount="15613">
  <si>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</si>
  <si>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</si>
  <si>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</si>
  <si>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</si>
  <si>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</si>
  <si>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</si>
  <si>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</si>
  <si>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</si>
  <si>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</si>
  <si>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</si>
  <si>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</si>
  <si>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</si>
  <si>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</si>
  <si>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</si>
  <si>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</si>
  <si>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</si>
  <si>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</si>
  <si>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</si>
  <si>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</si>
  <si>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</si>
  <si>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</si>
  <si>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</si>
  <si>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</si>
  <si>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</si>
  <si>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</si>
  <si>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</si>
  <si>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</si>
  <si>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</si>
  <si>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</si>
  <si>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</si>
  <si>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</si>
  <si>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</si>
  <si>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</si>
  <si>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</si>
  <si>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</si>
  <si>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</si>
  <si>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</si>
  <si>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</si>
  <si>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</si>
  <si>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</si>
  <si>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</si>
  <si>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</si>
  <si>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</si>
  <si>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</si>
  <si>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</si>
  <si>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</si>
  <si>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</si>
  <si>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</si>
  <si>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</si>
  <si>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</si>
  <si>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</si>
  <si>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</si>
  <si>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</si>
  <si>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</si>
  <si>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</si>
  <si>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</si>
  <si>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</si>
  <si>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</si>
  <si>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</si>
  <si>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</si>
  <si>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</si>
  <si>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</si>
  <si>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</si>
  <si>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</si>
  <si>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</si>
  <si>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</si>
  <si>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</si>
  <si>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</si>
  <si>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</si>
  <si>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</si>
  <si>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</si>
  <si>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</si>
  <si>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</si>
  <si>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</si>
  <si>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</si>
  <si>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</si>
  <si>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</si>
  <si>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</si>
  <si>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</si>
  <si>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</si>
  <si>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</si>
  <si>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</si>
  <si>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</si>
  <si>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</si>
  <si>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</si>
  <si>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</si>
  <si>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</si>
  <si>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</si>
  <si>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</si>
  <si>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</si>
  <si>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</si>
  <si>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</si>
  <si>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</si>
  <si>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</si>
  <si>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</si>
  <si>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</si>
  <si>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</si>
  <si>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</si>
  <si>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</si>
  <si>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</si>
  <si>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</si>
  <si>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</si>
  <si>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</si>
  <si>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</si>
  <si>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</si>
  <si>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</si>
  <si>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</si>
  <si>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</si>
  <si>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</si>
  <si>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</si>
  <si>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</si>
  <si>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</si>
  <si>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</si>
  <si>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</si>
  <si>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</si>
  <si>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</si>
  <si>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</si>
  <si>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</si>
  <si>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</si>
  <si>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</si>
  <si>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</si>
  <si>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</si>
  <si>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</si>
  <si>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</si>
  <si>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</si>
  <si>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</si>
  <si>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</si>
  <si>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</si>
  <si>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</si>
  <si>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</si>
  <si>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</si>
  <si>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</si>
  <si>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</si>
  <si>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</si>
  <si>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</si>
  <si>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</si>
  <si>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</si>
  <si>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</si>
  <si>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</si>
  <si>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</si>
  <si>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</si>
  <si>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</si>
  <si>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</si>
  <si>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</si>
  <si>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</si>
  <si>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</si>
  <si>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</si>
  <si>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</si>
  <si>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</si>
  <si>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</si>
  <si>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</si>
  <si>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</si>
  <si>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</si>
  <si>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</si>
  <si>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</si>
  <si>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</si>
  <si>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</si>
  <si>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</si>
  <si>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</si>
  <si>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</si>
  <si>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</si>
  <si>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</si>
  <si>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</si>
  <si>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</si>
  <si>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</si>
  <si>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</si>
  <si>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</si>
  <si>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</si>
  <si>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</si>
  <si>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</si>
  <si>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</si>
  <si>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</si>
  <si>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</si>
  <si>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</si>
  <si>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</si>
  <si>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</si>
  <si>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</si>
  <si>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</si>
  <si>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</si>
  <si>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</si>
  <si>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</si>
  <si>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</si>
  <si>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</si>
  <si>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</si>
  <si>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</si>
  <si>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</si>
  <si>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</si>
  <si>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</si>
  <si>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</si>
  <si>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</si>
  <si>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</si>
  <si>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</si>
  <si>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</si>
  <si>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</si>
  <si>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</si>
  <si>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</si>
  <si>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</si>
  <si>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</si>
  <si>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</si>
  <si>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</si>
  <si>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</si>
  <si>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</si>
  <si>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</si>
  <si>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</si>
  <si>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</si>
  <si>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</si>
  <si>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</si>
  <si>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</si>
  <si>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</si>
  <si>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</si>
  <si>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</si>
  <si>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</si>
  <si>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</si>
  <si>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</si>
  <si>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</si>
  <si>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</si>
  <si>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</si>
  <si>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</si>
  <si>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</si>
  <si>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</si>
  <si>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</si>
  <si>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</si>
  <si>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</si>
  <si>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</si>
  <si>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</si>
  <si>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</si>
  <si>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</si>
  <si>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</si>
  <si>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</si>
  <si>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</si>
  <si>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</si>
  <si>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</si>
  <si>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</si>
  <si>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</si>
  <si>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</si>
  <si>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</si>
  <si>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</si>
  <si>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</si>
  <si>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</si>
  <si>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</si>
  <si>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</si>
  <si>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</si>
  <si>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</si>
  <si>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</si>
  <si>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</si>
  <si>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</si>
  <si>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</si>
  <si>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</si>
  <si>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</si>
  <si>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</si>
  <si>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</si>
  <si>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</si>
  <si>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</si>
  <si>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</si>
  <si>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</si>
  <si>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</si>
  <si>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</si>
  <si>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</si>
  <si>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</si>
  <si>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</si>
  <si>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</si>
  <si>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</si>
  <si>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</si>
  <si>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</si>
  <si>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</si>
  <si>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</si>
  <si>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</si>
  <si>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</si>
  <si>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</si>
  <si>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</si>
  <si>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</si>
  <si>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</si>
  <si>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</si>
  <si>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</si>
  <si>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</si>
  <si>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</si>
  <si>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</si>
  <si>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</si>
  <si>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</si>
  <si>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</si>
  <si>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</si>
  <si>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</si>
  <si>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</si>
  <si>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</si>
  <si>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</si>
  <si>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</si>
  <si>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</si>
  <si>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</si>
  <si>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</si>
  <si>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</si>
  <si>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</si>
  <si>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</si>
  <si>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</si>
  <si>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</si>
  <si>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</si>
  <si>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</si>
  <si>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</si>
  <si>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</si>
  <si>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</si>
  <si>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</si>
  <si>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</si>
  <si>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</si>
  <si>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</si>
  <si>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</si>
  <si>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</si>
  <si>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</si>
  <si>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</si>
  <si>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</si>
  <si>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</si>
  <si>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</si>
  <si>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</si>
  <si>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</si>
  <si>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</si>
  <si>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</si>
  <si>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</si>
  <si>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</si>
  <si>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</si>
  <si>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</si>
  <si>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</si>
  <si>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</si>
  <si>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</si>
  <si>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</si>
  <si>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</si>
  <si>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</si>
  <si>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</si>
  <si>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</si>
  <si>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</si>
  <si>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</si>
  <si>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</si>
  <si>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</si>
  <si>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</si>
  <si>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</si>
  <si>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</si>
  <si>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</si>
  <si>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</si>
  <si>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</si>
  <si>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</si>
  <si>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</si>
  <si>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</si>
  <si>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</si>
  <si>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</si>
  <si>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</si>
  <si>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</si>
  <si>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</si>
  <si>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</si>
  <si>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</si>
  <si>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</si>
  <si>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</si>
  <si>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</si>
  <si>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</si>
  <si>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</si>
  <si>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</si>
  <si>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</si>
  <si>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</si>
  <si>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</si>
  <si>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</si>
  <si>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</si>
  <si>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</si>
  <si>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</si>
  <si>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</si>
  <si>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</si>
  <si>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</si>
  <si>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</si>
  <si>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</si>
  <si>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</si>
  <si>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</si>
  <si>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</si>
  <si>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</si>
  <si>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</si>
  <si>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</si>
  <si>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</si>
  <si>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</si>
  <si>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</si>
  <si>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</si>
  <si>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</si>
  <si>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</si>
  <si>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</si>
  <si>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</si>
  <si>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</si>
  <si>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</si>
  <si>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</si>
  <si>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</si>
  <si>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</si>
  <si>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</si>
  <si>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</si>
  <si>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</si>
  <si>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</si>
  <si>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</si>
  <si>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</si>
  <si>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</si>
  <si>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</si>
  <si>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</si>
  <si>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</si>
  <si>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</si>
  <si>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</si>
  <si>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</si>
  <si>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</si>
  <si>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</si>
  <si>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</si>
  <si>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</si>
  <si>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</si>
  <si>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</si>
  <si>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</si>
  <si>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</si>
  <si>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</si>
  <si>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</si>
  <si>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</si>
  <si>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</si>
  <si>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</si>
  <si>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</si>
  <si>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</si>
  <si>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</si>
  <si>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</si>
  <si>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</si>
  <si>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</si>
  <si>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</si>
  <si>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</si>
  <si>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</si>
  <si>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</si>
  <si>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</si>
  <si>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</si>
  <si>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</si>
  <si>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</si>
  <si>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</si>
  <si>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</si>
  <si>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</si>
  <si>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</si>
  <si>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</si>
  <si>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</si>
  <si>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</si>
  <si>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</si>
  <si>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</si>
  <si>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</si>
  <si>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</si>
  <si>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</si>
  <si>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</si>
  <si>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</si>
  <si>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</si>
  <si>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</si>
  <si>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</si>
  <si>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</si>
  <si>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</si>
  <si>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</si>
  <si>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</si>
  <si>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</si>
  <si>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</si>
  <si>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</si>
  <si>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</si>
  <si>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</si>
  <si>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</si>
  <si>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</si>
  <si>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</si>
  <si>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</si>
  <si>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</si>
  <si>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</si>
  <si>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</si>
  <si>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</si>
  <si>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</si>
  <si>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</si>
  <si>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</si>
  <si>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</si>
  <si>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</si>
  <si>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</si>
  <si>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</si>
  <si>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</si>
  <si>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</si>
  <si>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</si>
  <si>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</si>
  <si>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</si>
  <si>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</si>
  <si>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</si>
  <si>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</si>
  <si>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</si>
  <si>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</si>
  <si>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</si>
  <si>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</si>
  <si>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</si>
  <si>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</si>
  <si>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</si>
  <si>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</si>
  <si>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</si>
  <si>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</si>
  <si>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</si>
  <si>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</si>
  <si>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</si>
  <si>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</si>
  <si>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</si>
  <si>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</si>
  <si>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</si>
  <si>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</si>
  <si>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</si>
  <si>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</si>
  <si>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</si>
  <si>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</si>
  <si>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</si>
  <si>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</si>
  <si>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</si>
  <si>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</si>
  <si>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</si>
  <si>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</si>
  <si>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</si>
  <si>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</si>
  <si>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</si>
  <si>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</si>
  <si>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</si>
  <si>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</si>
  <si>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</si>
  <si>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</si>
  <si>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</si>
  <si>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</si>
  <si>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</si>
  <si>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</si>
  <si>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</si>
  <si>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</si>
  <si>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</si>
  <si>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</si>
  <si>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</si>
  <si>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</si>
  <si>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</si>
  <si>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</si>
  <si>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</si>
  <si>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</si>
  <si>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</si>
  <si>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</si>
  <si>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</si>
  <si>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</si>
  <si>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</si>
  <si>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</si>
  <si>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</si>
  <si>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</si>
  <si>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</si>
  <si>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</si>
  <si>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</si>
  <si>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</si>
  <si>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</si>
  <si>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</si>
  <si>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</si>
  <si>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</si>
  <si>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</si>
  <si>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</si>
  <si>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</si>
  <si>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</si>
  <si>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</si>
  <si>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</si>
  <si>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</si>
  <si>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</si>
  <si>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</si>
  <si>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</si>
  <si>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</si>
  <si>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</si>
  <si>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</si>
  <si>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</si>
  <si>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</si>
  <si>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</si>
  <si>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</si>
  <si>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</si>
  <si>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</si>
  <si>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</si>
  <si>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</si>
  <si>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</si>
  <si>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</si>
  <si>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</si>
  <si>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</si>
  <si>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</si>
  <si>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</si>
  <si>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</si>
  <si>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</si>
  <si>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</si>
  <si>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</si>
  <si>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</si>
  <si>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</si>
  <si>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</si>
  <si>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</si>
  <si>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</si>
  <si>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</si>
  <si>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</si>
  <si>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</si>
  <si>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</si>
  <si>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</si>
  <si>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</si>
  <si>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</si>
  <si>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</si>
  <si>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</si>
  <si>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</si>
  <si>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</si>
  <si>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</si>
  <si>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</si>
  <si>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</si>
  <si>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</si>
  <si>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</si>
  <si>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</si>
  <si>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</si>
  <si>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</si>
  <si>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</si>
  <si>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</si>
  <si>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</si>
  <si>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</si>
  <si>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</si>
  <si>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</si>
  <si>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</si>
  <si>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</si>
  <si>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</si>
  <si>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</si>
  <si>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</si>
  <si>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</si>
  <si>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</si>
  <si>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</si>
  <si>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</si>
  <si>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</si>
  <si>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</si>
  <si>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</si>
  <si>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</si>
  <si>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</si>
  <si>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</si>
  <si>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</si>
  <si>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</si>
  <si>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</si>
  <si>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</si>
  <si>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</si>
  <si>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</si>
  <si>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</si>
  <si>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</si>
  <si>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</si>
  <si>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</si>
  <si>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</si>
  <si>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</si>
  <si>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</si>
  <si>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</si>
  <si>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</si>
  <si>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</si>
  <si>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</si>
  <si>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</si>
  <si>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</si>
  <si>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</si>
  <si>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</si>
  <si>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</si>
  <si>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</si>
  <si>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</si>
  <si>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</si>
  <si>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</si>
  <si>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</si>
  <si>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</si>
  <si>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</si>
  <si>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</si>
  <si>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</si>
  <si>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</si>
  <si>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</si>
  <si>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</si>
  <si>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</si>
  <si>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</si>
  <si>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</si>
  <si>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</si>
  <si>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</si>
  <si>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</si>
  <si>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</si>
  <si>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</si>
  <si>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</si>
  <si>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</si>
  <si>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</si>
  <si>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</si>
  <si>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</si>
  <si>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</si>
  <si>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</si>
  <si>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</si>
  <si>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</si>
  <si>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</si>
  <si>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</si>
  <si>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</si>
  <si>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</si>
  <si>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</si>
  <si>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</si>
  <si>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</si>
  <si>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</si>
  <si>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</si>
  <si>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</si>
  <si>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</si>
  <si>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</si>
  <si>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</si>
  <si>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</si>
  <si>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</si>
  <si>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</si>
  <si>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</si>
  <si>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</si>
  <si>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</si>
  <si>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</si>
  <si>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</si>
  <si>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</si>
  <si>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</si>
  <si>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</si>
  <si>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</si>
  <si>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</si>
  <si>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</si>
  <si>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</si>
  <si>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</si>
  <si>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</si>
  <si>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</si>
  <si>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</si>
  <si>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</si>
  <si>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</si>
  <si>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</si>
  <si>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</si>
  <si>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</si>
  <si>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</si>
  <si>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</si>
  <si>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</si>
  <si>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</si>
  <si>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</si>
  <si>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</si>
  <si>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</si>
  <si>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</si>
  <si>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</si>
  <si>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</si>
  <si>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</si>
  <si>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</si>
  <si>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</si>
  <si>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</si>
  <si>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</si>
  <si>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</si>
  <si>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</si>
  <si>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</si>
  <si>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</si>
  <si>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</si>
  <si>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</si>
  <si>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</si>
  <si>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</si>
  <si>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</si>
  <si>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</si>
  <si>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</si>
  <si>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</si>
  <si>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</si>
  <si>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</si>
  <si>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</si>
  <si>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</si>
  <si>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</si>
  <si>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</si>
  <si>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</si>
  <si>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</si>
  <si>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</si>
  <si>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</si>
  <si>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</si>
  <si>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</si>
  <si>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</si>
  <si>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</si>
  <si>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</si>
  <si>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</si>
  <si>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</si>
  <si>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</si>
  <si>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</si>
  <si>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</si>
  <si>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</si>
  <si>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</si>
  <si>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</si>
  <si>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</si>
  <si>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</si>
  <si>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</si>
  <si>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</si>
  <si>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</si>
  <si>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</si>
  <si>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</si>
  <si>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</si>
  <si>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</si>
  <si>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</si>
  <si>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</si>
  <si>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</si>
  <si>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</si>
  <si>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</si>
  <si>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</si>
  <si>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</si>
  <si>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</si>
  <si>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</si>
  <si>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</si>
  <si>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</si>
  <si>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</si>
  <si>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</si>
  <si>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</si>
  <si>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</si>
  <si>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</si>
  <si>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</si>
  <si>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</si>
  <si>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</si>
  <si>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</si>
  <si>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</si>
  <si>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</si>
  <si>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</si>
  <si>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</si>
  <si>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</si>
  <si>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</si>
  <si>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</si>
  <si>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</si>
  <si>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</si>
  <si>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</si>
  <si>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</si>
  <si>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</si>
  <si>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</si>
  <si>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</si>
  <si>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</si>
  <si>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</si>
  <si>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</si>
  <si>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</si>
  <si>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</si>
  <si>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</si>
  <si>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</si>
  <si>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</si>
  <si>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</si>
  <si>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</si>
  <si>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</si>
  <si>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</si>
  <si>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</si>
  <si>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</si>
  <si>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</si>
  <si>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</si>
  <si>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</si>
  <si>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</si>
  <si>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</si>
  <si>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</si>
  <si>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</si>
  <si>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</si>
  <si>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</si>
  <si>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</si>
  <si>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</si>
  <si>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</si>
  <si>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</si>
  <si>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</si>
  <si>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</si>
  <si>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</si>
  <si>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</si>
  <si>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</si>
  <si>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</si>
  <si>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</si>
  <si>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</si>
  <si>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</si>
  <si>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</si>
  <si>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</si>
  <si>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</si>
  <si>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</si>
  <si>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</si>
  <si>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</si>
  <si>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</si>
  <si>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</si>
  <si>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</si>
  <si>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</si>
  <si>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</si>
  <si>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</si>
  <si>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</si>
  <si>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</si>
  <si>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</si>
  <si>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</si>
  <si>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</si>
  <si>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</si>
  <si>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</si>
  <si>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</si>
  <si>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</si>
  <si>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</si>
  <si>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</si>
  <si>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</si>
  <si>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</si>
  <si>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</si>
  <si>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</si>
  <si>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</si>
  <si>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</si>
  <si>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</si>
  <si>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</si>
  <si>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</si>
  <si>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</si>
  <si>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</si>
  <si>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</si>
  <si>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</si>
  <si>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</si>
  <si>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</si>
  <si>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</si>
  <si>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</si>
  <si>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</si>
  <si>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</si>
  <si>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</si>
  <si>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</si>
  <si>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</si>
  <si>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</si>
  <si>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</si>
  <si>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</si>
  <si>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</si>
  <si>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</si>
  <si>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</si>
  <si>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</si>
  <si>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</si>
  <si>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</si>
  <si>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</si>
  <si>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</si>
  <si>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</si>
  <si>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</si>
  <si>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</si>
  <si>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</si>
  <si>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</si>
  <si>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</si>
  <si>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</si>
  <si>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</si>
  <si>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</si>
  <si>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</si>
  <si>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</si>
  <si>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</si>
  <si>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</si>
  <si>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</si>
  <si>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</si>
  <si>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</si>
  <si>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</si>
  <si>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</si>
  <si>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</si>
  <si>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</si>
  <si>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</si>
  <si>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</si>
  <si>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</si>
  <si>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</si>
  <si>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</si>
  <si>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</si>
  <si>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</si>
  <si>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</si>
  <si>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</si>
  <si>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</si>
  <si>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</si>
  <si>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</si>
  <si>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</si>
  <si>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</si>
  <si>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</si>
  <si>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</si>
  <si>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</si>
  <si>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</si>
  <si>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</si>
  <si>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</si>
  <si>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</si>
  <si>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</si>
  <si>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</si>
  <si>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</si>
  <si>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</si>
  <si>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</si>
  <si>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</si>
  <si>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</si>
  <si>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</si>
  <si>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</si>
  <si>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</si>
  <si>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</si>
  <si>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</si>
  <si>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</si>
  <si>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</si>
  <si>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</si>
  <si>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</si>
  <si>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</si>
  <si>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</si>
  <si>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</si>
  <si>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</si>
  <si>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</si>
  <si>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</si>
  <si>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</si>
  <si>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</si>
  <si>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</si>
  <si>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</si>
  <si>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</si>
  <si>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</si>
  <si>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</si>
  <si>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</si>
  <si>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</si>
  <si>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</si>
  <si>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</si>
  <si>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</si>
  <si>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</si>
  <si>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</si>
  <si>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</si>
  <si>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</si>
  <si>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</si>
  <si>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</si>
  <si>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</si>
  <si>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</si>
  <si>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</si>
  <si>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</si>
  <si>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</si>
  <si>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</si>
  <si>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</si>
  <si>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</si>
  <si>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</si>
  <si>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</si>
  <si>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</si>
  <si>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</si>
  <si>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</si>
  <si>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</si>
  <si>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</si>
  <si>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</si>
  <si>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</si>
  <si>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</si>
  <si>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</si>
  <si>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</si>
  <si>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</si>
  <si>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</si>
  <si>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</si>
  <si>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</si>
  <si>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</si>
  <si>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</si>
  <si>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</si>
  <si>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</si>
  <si>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</si>
  <si>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</si>
  <si>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</si>
  <si>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</si>
  <si>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</si>
  <si>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</si>
  <si>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</si>
  <si>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</si>
  <si>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</si>
  <si>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</si>
  <si>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</si>
  <si>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</si>
  <si>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</si>
  <si>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</si>
  <si>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</si>
  <si>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</si>
  <si>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</si>
  <si>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</si>
  <si>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</si>
  <si>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</si>
  <si>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</si>
  <si>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</si>
  <si>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</si>
  <si>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</si>
  <si>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</si>
  <si>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</si>
  <si>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</si>
  <si>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</si>
  <si>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</si>
  <si>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</si>
  <si>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</si>
  <si>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</si>
  <si>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</si>
  <si>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</si>
  <si>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</si>
  <si>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</si>
  <si>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</si>
  <si>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</si>
  <si>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</si>
  <si>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</si>
  <si>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</si>
  <si>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</si>
  <si>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</si>
  <si>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</si>
  <si>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</si>
  <si>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</si>
  <si>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</si>
  <si>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</si>
  <si>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</si>
  <si>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</si>
  <si>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</si>
  <si>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</si>
  <si>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</si>
  <si>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</si>
  <si>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</si>
  <si>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</si>
  <si>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</si>
  <si>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</si>
  <si>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</si>
  <si>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</si>
  <si>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</si>
  <si>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</si>
  <si>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</si>
  <si>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</si>
  <si>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</si>
  <si>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</si>
  <si>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</si>
  <si>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</si>
  <si>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</si>
  <si>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</si>
  <si>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</si>
  <si>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</si>
  <si>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</si>
  <si>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</si>
  <si>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</si>
  <si>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</si>
  <si>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</si>
  <si>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</si>
  <si>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</si>
  <si>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</si>
  <si>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</si>
  <si>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</si>
  <si>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</si>
  <si>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</si>
  <si>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</si>
  <si>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</si>
  <si>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</si>
  <si>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</si>
  <si>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</si>
  <si>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</si>
  <si>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</si>
  <si>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</si>
  <si>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</si>
  <si>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</si>
  <si>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</si>
  <si>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</si>
  <si>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</si>
  <si>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</si>
  <si>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</si>
  <si>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</si>
  <si>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</si>
  <si>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</si>
  <si>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</si>
  <si>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</si>
  <si>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</si>
  <si>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</si>
  <si>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</si>
  <si>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</si>
  <si>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</si>
  <si>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</si>
  <si>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</si>
  <si>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</si>
  <si>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</si>
  <si>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</si>
  <si>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</si>
  <si>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</si>
  <si>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</si>
  <si>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</si>
  <si>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</si>
  <si>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</si>
  <si>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</si>
  <si>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</si>
  <si>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</si>
  <si>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</si>
  <si>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</si>
  <si>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</si>
  <si>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</si>
  <si>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</si>
  <si>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</si>
  <si>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</si>
  <si>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</si>
  <si>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</si>
  <si>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</si>
  <si>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</si>
  <si>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</si>
  <si>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</si>
  <si>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</si>
  <si>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</si>
  <si>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</si>
  <si>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</si>
  <si>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</si>
  <si>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</si>
  <si>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</si>
  <si>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</si>
  <si>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</si>
  <si>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</si>
  <si>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</si>
  <si>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</si>
  <si>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</si>
  <si>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</si>
  <si>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</si>
  <si>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</si>
  <si>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</si>
  <si>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</si>
  <si>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</si>
  <si>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</si>
  <si>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</si>
  <si>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</si>
  <si>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</si>
  <si>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</si>
  <si>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</si>
  <si>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</si>
  <si>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</si>
  <si>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</si>
  <si>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</si>
  <si>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</si>
  <si>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</si>
  <si>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</si>
  <si>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</si>
  <si>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</si>
  <si>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</si>
  <si>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</si>
  <si>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</si>
  <si>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</si>
  <si>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</si>
  <si>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</si>
  <si>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</si>
  <si>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</si>
  <si>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</si>
  <si>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</si>
  <si>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</si>
  <si>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</si>
  <si>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</si>
  <si>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</si>
  <si>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</si>
  <si>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</si>
  <si>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</si>
  <si>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</si>
  <si>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</si>
  <si>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</si>
  <si>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</si>
  <si>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</si>
  <si>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</si>
  <si>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</si>
  <si>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</si>
  <si>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</si>
  <si>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</si>
  <si>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</si>
  <si>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</si>
  <si>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</si>
  <si>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</si>
  <si>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</si>
  <si>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</si>
  <si>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</si>
  <si>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</si>
  <si>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</si>
  <si>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</si>
  <si>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</si>
  <si>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</si>
  <si>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</si>
  <si>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</si>
  <si>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</si>
  <si>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</si>
  <si>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</si>
  <si>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</si>
  <si>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</si>
  <si>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</si>
  <si>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</si>
  <si>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</si>
  <si>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</si>
  <si>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</si>
  <si>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</si>
  <si>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</si>
  <si>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</si>
  <si>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</si>
  <si>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</si>
  <si>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</si>
  <si>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</si>
  <si>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</si>
  <si>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</si>
  <si>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</si>
  <si>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</si>
  <si>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</si>
  <si>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</si>
  <si>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</si>
  <si>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</si>
  <si>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</si>
  <si>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</si>
  <si>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</si>
  <si>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</si>
  <si>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</si>
  <si>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</si>
  <si>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</si>
  <si>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</si>
  <si>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</si>
  <si>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</si>
  <si>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</si>
  <si>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</si>
  <si>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</si>
  <si>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</si>
  <si>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</si>
  <si>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</si>
  <si>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</si>
  <si>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</si>
  <si>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</si>
  <si>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</si>
  <si>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</si>
  <si>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</si>
  <si>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</si>
  <si>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</si>
  <si>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</si>
  <si>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</si>
  <si>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</si>
  <si>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</si>
  <si>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</si>
  <si>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</si>
  <si>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</si>
  <si>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</si>
  <si>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</si>
  <si>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</si>
  <si>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</si>
  <si>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</si>
  <si>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</si>
  <si>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</si>
  <si>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</si>
  <si>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</si>
  <si>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</si>
  <si>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</si>
  <si>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</si>
  <si>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</si>
  <si>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</si>
  <si>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</si>
  <si>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</si>
  <si>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</si>
  <si>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</si>
  <si>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</si>
  <si>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</si>
  <si>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</si>
  <si>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</si>
  <si>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</si>
  <si>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</si>
  <si>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</si>
  <si>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</si>
  <si>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</si>
  <si>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</si>
  <si>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</si>
  <si>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</si>
  <si>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</si>
  <si>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</si>
  <si>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</si>
  <si>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</si>
  <si>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</si>
  <si>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</si>
  <si>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</si>
  <si>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</si>
  <si>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</si>
  <si>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</si>
  <si>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</si>
  <si>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</si>
  <si>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</si>
  <si>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</si>
  <si>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</si>
  <si>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</si>
  <si>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</si>
  <si>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</si>
  <si>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</si>
  <si>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</si>
  <si>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</si>
  <si>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</si>
  <si>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</si>
  <si>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</si>
  <si>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</si>
  <si>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</si>
  <si>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</si>
  <si>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</si>
  <si>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</si>
  <si>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</si>
  <si>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</si>
  <si>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</si>
  <si>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</si>
  <si>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</si>
  <si>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</si>
  <si>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</si>
  <si>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</si>
  <si>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</si>
  <si>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</si>
  <si>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</si>
  <si>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</si>
  <si>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</si>
  <si>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</si>
  <si>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</si>
  <si>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</si>
  <si>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</si>
  <si>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</si>
  <si>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</si>
  <si>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</si>
  <si>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</si>
  <si>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</si>
  <si>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</si>
  <si>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</si>
  <si>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</si>
  <si>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</si>
  <si>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</si>
  <si>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</si>
  <si>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</si>
  <si>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</si>
  <si>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</si>
  <si>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</si>
  <si>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</si>
  <si>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</si>
  <si>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</si>
  <si>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</si>
  <si>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</si>
  <si>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</si>
  <si>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</si>
  <si>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</si>
  <si>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</si>
  <si>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</si>
  <si>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</si>
  <si>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</si>
  <si>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</si>
  <si>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</si>
  <si>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</si>
  <si>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</si>
  <si>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</si>
  <si>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</si>
  <si>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</si>
  <si>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</si>
  <si>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</si>
  <si>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</si>
  <si>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</si>
  <si>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</si>
  <si>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</si>
  <si>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</si>
  <si>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</si>
  <si>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</si>
  <si>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</si>
  <si>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</si>
  <si>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</si>
  <si>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</si>
  <si>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</si>
  <si>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</si>
  <si>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</si>
  <si>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</si>
  <si>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</si>
  <si>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</si>
  <si>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</si>
  <si>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</si>
  <si>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</si>
  <si>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</si>
  <si>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</si>
  <si>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</si>
  <si>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</si>
  <si>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</si>
  <si>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</si>
  <si>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</si>
  <si>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</si>
  <si>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</si>
  <si>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</si>
  <si>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</si>
  <si>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</si>
  <si>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</si>
  <si>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</si>
  <si>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</si>
  <si>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</si>
  <si>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</si>
  <si>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</si>
  <si>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</si>
  <si>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</si>
  <si>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</si>
  <si>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</si>
  <si>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</si>
  <si>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</si>
  <si>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</si>
  <si>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</si>
  <si>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</si>
  <si>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</si>
  <si>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</si>
  <si>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</si>
  <si>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</si>
  <si>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</si>
  <si>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</si>
  <si>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</si>
  <si>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</si>
  <si>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</si>
  <si>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</si>
  <si>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</si>
  <si>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</si>
  <si>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</si>
  <si>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</si>
  <si>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</si>
  <si>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</si>
  <si>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</si>
  <si>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</si>
  <si>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</si>
  <si>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</si>
  <si>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</si>
  <si>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</si>
  <si>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</si>
  <si>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</si>
  <si>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</si>
  <si>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</si>
  <si>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</si>
  <si>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</si>
  <si>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</si>
  <si>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</si>
  <si>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</si>
  <si>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</si>
  <si>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</si>
  <si>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</si>
  <si>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</si>
  <si>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</si>
  <si>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</si>
  <si>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</si>
  <si>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</si>
  <si>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</si>
  <si>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</si>
  <si>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</si>
  <si>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</si>
  <si>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</si>
  <si>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</si>
  <si>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</si>
  <si>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</si>
  <si>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</si>
  <si>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</si>
  <si>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</si>
  <si>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</si>
  <si>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</si>
  <si>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</si>
  <si>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</si>
  <si>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</si>
  <si>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</si>
  <si>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</si>
  <si>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</si>
  <si>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</si>
  <si>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</si>
  <si>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</si>
  <si>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</si>
  <si>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</si>
  <si>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</si>
  <si>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</si>
  <si>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</si>
  <si>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</si>
  <si>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</si>
  <si>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</si>
  <si>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</si>
  <si>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</si>
  <si>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</si>
  <si>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</si>
  <si>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</si>
  <si>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</si>
  <si>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</si>
  <si>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</si>
  <si>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</si>
  <si>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</si>
  <si>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</si>
  <si>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</si>
  <si>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</si>
  <si>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</si>
  <si>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</si>
  <si>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</si>
  <si>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</si>
  <si>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</si>
  <si>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</si>
  <si>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</si>
  <si>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</si>
  <si>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</si>
  <si>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</si>
  <si>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</si>
  <si>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</si>
  <si>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</si>
  <si>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</si>
  <si>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</si>
  <si>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</si>
  <si>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</si>
  <si>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</si>
  <si>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</si>
  <si>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</si>
  <si>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</si>
  <si>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</si>
  <si>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</si>
  <si>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</si>
  <si>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</si>
  <si>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</si>
  <si>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</si>
  <si>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</si>
  <si>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</si>
  <si>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</si>
  <si>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</si>
  <si>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</si>
  <si>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</si>
  <si>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</si>
  <si>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</si>
  <si>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</si>
  <si>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</si>
  <si>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</si>
  <si>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</si>
  <si>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</si>
  <si>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</si>
  <si>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</si>
  <si>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</si>
  <si>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</si>
  <si>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</si>
  <si>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</si>
  <si>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</si>
  <si>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</si>
  <si>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</si>
  <si>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</si>
  <si>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</si>
  <si>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</si>
  <si>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</si>
  <si>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</si>
  <si>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</si>
  <si>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</si>
  <si>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</si>
  <si>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</si>
  <si>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</si>
  <si>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</si>
  <si>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</si>
  <si>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</si>
  <si>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</si>
  <si>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</si>
  <si>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</si>
  <si>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</si>
  <si>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</si>
  <si>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</si>
  <si>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</si>
  <si>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</si>
  <si>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</si>
  <si>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</si>
  <si>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</si>
  <si>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</si>
  <si>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</si>
  <si>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</si>
  <si>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</si>
  <si>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</si>
  <si>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</si>
  <si>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</si>
  <si>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</si>
  <si>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</si>
  <si>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</si>
  <si>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</si>
  <si>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</si>
  <si>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</si>
  <si>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</si>
  <si>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</si>
  <si>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</si>
  <si>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</si>
  <si>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</si>
  <si>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</si>
  <si>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</si>
  <si>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</si>
  <si>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</si>
  <si>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</si>
  <si>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</si>
  <si>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</si>
  <si>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</si>
  <si>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</si>
  <si>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</si>
  <si>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</si>
  <si>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</si>
  <si>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</si>
  <si>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</si>
  <si>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</si>
  <si>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</si>
  <si>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</si>
  <si>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</si>
  <si>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</si>
  <si>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</si>
  <si>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</si>
  <si>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</si>
  <si>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</si>
  <si>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</si>
  <si>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</si>
  <si>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</si>
  <si>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</si>
  <si>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</si>
  <si>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</si>
  <si>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</si>
  <si>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</si>
  <si>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</si>
  <si>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</si>
  <si>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</si>
  <si>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</si>
  <si>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</si>
  <si>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</si>
  <si>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</si>
  <si>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</si>
  <si>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</si>
  <si>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</si>
  <si>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</si>
  <si>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</si>
  <si>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</si>
  <si>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</si>
  <si>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</si>
  <si>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</si>
  <si>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</si>
  <si>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</si>
  <si>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</si>
  <si>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</si>
  <si>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</si>
  <si>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</si>
  <si>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</si>
  <si>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</si>
  <si>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</si>
  <si>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</si>
  <si>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</si>
  <si>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</si>
  <si>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</si>
  <si>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</si>
  <si>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</si>
  <si>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</si>
  <si>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</si>
  <si>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</si>
  <si>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</si>
  <si>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</si>
  <si>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</si>
  <si>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</si>
  <si>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</si>
  <si>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</si>
  <si>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</si>
  <si>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</si>
  <si>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</si>
  <si>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</si>
  <si>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</si>
  <si>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</si>
  <si>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</si>
  <si>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</si>
  <si>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</si>
  <si>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</si>
  <si>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</si>
  <si>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</si>
  <si>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</si>
  <si>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</si>
  <si>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</si>
  <si>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</si>
  <si>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</si>
  <si>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</si>
  <si>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</si>
  <si>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</si>
  <si>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</si>
  <si>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</si>
  <si>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</si>
  <si>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</si>
  <si>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</si>
  <si>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</si>
  <si>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</si>
  <si>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</si>
  <si>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</si>
  <si>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</si>
  <si>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</si>
  <si>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</si>
  <si>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</si>
  <si>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</si>
  <si>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</si>
  <si>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</si>
  <si>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</si>
  <si>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</si>
  <si>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</si>
  <si>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</si>
  <si>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</si>
  <si>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</si>
  <si>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</si>
  <si>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</si>
  <si>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</si>
  <si>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</si>
  <si>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</si>
  <si>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</si>
  <si>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</si>
  <si>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</si>
  <si>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</si>
  <si>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</si>
  <si>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</si>
  <si>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</si>
  <si>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</si>
  <si>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</si>
  <si>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</si>
  <si>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</si>
  <si>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</si>
  <si>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</si>
  <si>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</si>
  <si>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</si>
  <si>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</si>
  <si>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</si>
  <si>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</si>
  <si>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</si>
  <si>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</si>
  <si>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</si>
  <si>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</si>
  <si>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</si>
  <si>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</si>
  <si>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</si>
  <si>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</si>
  <si>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</si>
  <si>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</si>
  <si>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</si>
  <si>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</si>
  <si>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</si>
  <si>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</si>
  <si>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</si>
  <si>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</si>
  <si>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</si>
  <si>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</si>
  <si>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</si>
  <si>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</si>
  <si>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</si>
  <si>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</si>
  <si>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</si>
  <si>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</si>
  <si>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</si>
  <si>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</si>
  <si>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</si>
  <si>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</si>
  <si>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</si>
  <si>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</si>
  <si>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</si>
  <si>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</si>
  <si>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</si>
  <si>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</si>
  <si>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</si>
  <si>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</si>
  <si>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</si>
  <si>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</si>
  <si>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</si>
  <si>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</si>
  <si>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</si>
  <si>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</si>
  <si>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</si>
  <si>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</si>
  <si>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</si>
  <si>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</si>
  <si>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</si>
  <si>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</si>
  <si>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</si>
  <si>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</si>
  <si>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</si>
  <si>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</si>
  <si>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</si>
  <si>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</si>
  <si>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</si>
  <si>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</si>
  <si>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</si>
  <si>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</si>
  <si>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</si>
  <si>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</si>
  <si>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</si>
  <si>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</si>
  <si>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</si>
  <si>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</si>
  <si>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</si>
  <si>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</si>
  <si>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</si>
  <si>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</si>
  <si>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</si>
  <si>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</si>
  <si>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</si>
  <si>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</si>
  <si>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</si>
  <si>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</si>
  <si>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</si>
  <si>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</si>
  <si>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</si>
  <si>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</si>
  <si>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</si>
  <si>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</si>
  <si>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</si>
  <si>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</si>
  <si>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</si>
  <si>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</si>
  <si>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</si>
  <si>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</si>
  <si>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</si>
  <si>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</si>
  <si>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</si>
  <si>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</si>
  <si>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</si>
  <si>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</si>
  <si>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</si>
  <si>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</si>
  <si>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</si>
  <si>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</si>
  <si>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</si>
  <si>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</si>
  <si>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</si>
  <si>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</si>
  <si>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</si>
  <si>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</si>
  <si>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</si>
  <si>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</si>
  <si>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</si>
  <si>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</si>
  <si>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</si>
  <si>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</si>
  <si>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</si>
  <si>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</si>
  <si>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</si>
  <si>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</si>
  <si>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</si>
  <si>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</si>
  <si>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</si>
  <si>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</si>
  <si>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</si>
  <si>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</si>
  <si>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</si>
  <si>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</si>
  <si>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</si>
  <si>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</si>
  <si>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</si>
  <si>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</si>
  <si>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</si>
  <si>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</si>
  <si>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</si>
  <si>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</si>
  <si>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</si>
  <si>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</si>
  <si>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</si>
  <si>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</si>
  <si>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</si>
  <si>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</si>
  <si>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</si>
  <si>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</si>
  <si>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</si>
  <si>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</si>
  <si>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</si>
  <si>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</si>
  <si>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</si>
  <si>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</si>
  <si>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</si>
  <si>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</si>
  <si>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</si>
  <si>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</si>
  <si>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</si>
  <si>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</si>
  <si>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</si>
  <si>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</si>
  <si>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</si>
  <si>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</si>
  <si>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</si>
  <si>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</si>
  <si>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</si>
  <si>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</si>
  <si>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</si>
  <si>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</si>
  <si>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</si>
  <si>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</si>
  <si>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</si>
  <si>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</si>
  <si>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</si>
  <si>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</si>
  <si>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</si>
  <si>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</si>
  <si>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</si>
  <si>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</si>
  <si>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</si>
  <si>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</si>
  <si>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</si>
  <si>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</si>
  <si>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</si>
  <si>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</si>
  <si>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</si>
  <si>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</si>
  <si>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</si>
  <si>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</si>
  <si>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</si>
  <si>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</si>
  <si>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</si>
  <si>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</si>
  <si>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</si>
  <si>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</si>
  <si>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</si>
  <si>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</si>
  <si>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</si>
  <si>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</si>
  <si>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</si>
  <si>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</si>
  <si>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</si>
  <si>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</si>
  <si>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</si>
  <si>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</si>
  <si>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</si>
  <si>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</si>
  <si>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</si>
  <si>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</si>
  <si>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</si>
  <si>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</si>
  <si>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</si>
  <si>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</si>
  <si>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</si>
  <si>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</si>
  <si>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</si>
  <si>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</si>
  <si>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</si>
  <si>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</si>
  <si>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</si>
  <si>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</si>
  <si>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</si>
  <si>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</si>
  <si>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</si>
  <si>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</si>
  <si>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</si>
  <si>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</si>
  <si>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</si>
  <si>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</si>
  <si>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</si>
  <si>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</si>
  <si>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</si>
  <si>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</si>
  <si>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</si>
  <si>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</si>
  <si>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</si>
  <si>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</si>
  <si>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</si>
  <si>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</si>
  <si>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</si>
  <si>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</si>
  <si>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</si>
  <si>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</si>
  <si>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</si>
  <si>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</si>
  <si>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</si>
  <si>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</si>
  <si>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</si>
  <si>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</si>
  <si>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</si>
  <si>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</si>
  <si>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</si>
  <si>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</si>
  <si>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</si>
  <si>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</si>
  <si>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</si>
  <si>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</si>
  <si>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</si>
  <si>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</si>
  <si>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</si>
  <si>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</si>
  <si>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</si>
  <si>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</si>
  <si>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</si>
  <si>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</si>
  <si>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</si>
  <si>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</si>
  <si>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</si>
  <si>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</si>
  <si>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</si>
  <si>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</si>
  <si>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</si>
  <si>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</si>
  <si>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</si>
  <si>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</si>
  <si>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</si>
  <si>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</si>
  <si>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</si>
  <si>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</si>
  <si>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</si>
  <si>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</si>
  <si>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</si>
  <si>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</si>
  <si>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</si>
  <si>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</si>
  <si>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</si>
  <si>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</si>
  <si>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</si>
  <si>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</si>
  <si>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</si>
  <si>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</si>
  <si>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</si>
  <si>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</si>
  <si>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</si>
  <si>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</si>
  <si>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</si>
  <si>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</si>
  <si>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</si>
  <si>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</si>
  <si>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</si>
  <si>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</si>
  <si>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</si>
  <si>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</si>
  <si>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</si>
  <si>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</si>
  <si>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</si>
  <si>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</si>
  <si>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</si>
  <si>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</si>
  <si>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</si>
  <si>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</si>
  <si>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</si>
  <si>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</si>
  <si>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</si>
  <si>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</si>
  <si>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</si>
  <si>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</si>
  <si>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</si>
  <si>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</si>
  <si>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</si>
  <si>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</si>
  <si>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</si>
  <si>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</si>
  <si>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</si>
  <si>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</si>
  <si>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</si>
  <si>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</si>
  <si>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</si>
  <si>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</si>
  <si>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</si>
  <si>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</si>
  <si>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</si>
  <si>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</si>
  <si>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</si>
  <si>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</si>
  <si>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</si>
  <si>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</si>
  <si>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</si>
  <si>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</si>
  <si>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</si>
  <si>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</si>
  <si>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</si>
  <si>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</si>
  <si>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</si>
  <si>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</si>
  <si>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</si>
  <si>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</si>
  <si>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</si>
  <si>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</si>
  <si>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</si>
  <si>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</si>
  <si>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</si>
  <si>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</si>
  <si>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</si>
  <si>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</si>
  <si>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</si>
  <si>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</si>
  <si>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</si>
  <si>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</si>
  <si>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</si>
  <si>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</si>
  <si>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</si>
  <si>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</si>
  <si>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</si>
  <si>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</si>
  <si>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</si>
  <si>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</si>
  <si>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</si>
  <si>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</si>
  <si>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</si>
  <si>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</si>
  <si>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</si>
  <si>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</si>
  <si>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</si>
  <si>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</si>
  <si>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</si>
  <si>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</si>
  <si>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</si>
  <si>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</si>
  <si>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</si>
  <si>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</si>
  <si>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</si>
  <si>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</si>
  <si>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</si>
  <si>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</si>
  <si>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</si>
  <si>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</si>
  <si>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</si>
  <si>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</si>
  <si>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</si>
  <si>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</si>
  <si>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</si>
  <si>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</si>
  <si>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</si>
  <si>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</si>
  <si>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</si>
  <si>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</si>
  <si>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</si>
  <si>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</si>
  <si>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</si>
  <si>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</si>
  <si>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</si>
  <si>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</si>
  <si>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</si>
  <si>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</si>
  <si>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</si>
  <si>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</si>
  <si>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</si>
  <si>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</si>
  <si>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</si>
  <si>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</si>
  <si>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</si>
  <si>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</si>
  <si>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</si>
  <si>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</si>
  <si>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</si>
  <si>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</si>
  <si>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</si>
  <si>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</si>
  <si>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</si>
  <si>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</si>
  <si>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</si>
  <si>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</si>
  <si>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</si>
  <si>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</si>
  <si>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</si>
  <si>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</si>
  <si>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</si>
  <si>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</si>
  <si>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</si>
  <si>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</si>
  <si>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</si>
  <si>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</si>
  <si>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</si>
  <si>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</si>
  <si>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</si>
  <si>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</si>
  <si>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</si>
  <si>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</si>
  <si>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</si>
  <si>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</si>
  <si>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</si>
  <si>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</si>
  <si>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</si>
  <si>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</si>
  <si>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</si>
  <si>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</si>
  <si>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</si>
  <si>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</si>
  <si>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</si>
  <si>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</si>
  <si>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</si>
  <si>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</si>
  <si>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</si>
  <si>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</si>
  <si>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</si>
  <si>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</si>
  <si>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</si>
  <si>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</si>
  <si>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</si>
  <si>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</si>
  <si>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</si>
  <si>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</si>
  <si>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</si>
  <si>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</si>
  <si>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</si>
  <si>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</si>
  <si>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</si>
  <si>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</si>
  <si>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</si>
  <si>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</si>
  <si>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</si>
  <si>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</si>
  <si>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</si>
  <si>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</si>
  <si>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</si>
  <si>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</si>
  <si>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</si>
  <si>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</si>
  <si>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</si>
  <si>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</si>
  <si>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</si>
  <si>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</si>
  <si>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</si>
  <si>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</si>
  <si>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</si>
  <si>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</si>
  <si>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</si>
  <si>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</si>
  <si>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</si>
  <si>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</si>
  <si>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</si>
  <si>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</si>
  <si>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</si>
  <si>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</si>
  <si>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</si>
  <si>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</si>
  <si>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</si>
  <si>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</si>
  <si>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</si>
  <si>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</si>
  <si>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</si>
  <si>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</si>
  <si>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</si>
  <si>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</si>
  <si>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</si>
  <si>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</si>
  <si>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</si>
  <si>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</si>
  <si>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</si>
  <si>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</si>
  <si>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</si>
  <si>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</si>
  <si>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</si>
  <si>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</si>
  <si>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</si>
  <si>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</si>
  <si>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</si>
  <si>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</si>
  <si>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</si>
  <si>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</si>
  <si>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</si>
  <si>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</si>
  <si>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</si>
  <si>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</si>
  <si>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</si>
  <si>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</si>
  <si>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</si>
  <si>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</si>
  <si>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</si>
  <si>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</si>
  <si>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</si>
  <si>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</si>
  <si>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</si>
  <si>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</si>
  <si>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</si>
  <si>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</si>
  <si>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</si>
  <si>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</si>
  <si>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</si>
  <si>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</si>
  <si>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</si>
  <si>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</si>
  <si>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</si>
  <si>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</si>
  <si>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</si>
  <si>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</si>
  <si>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</si>
  <si>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</si>
  <si>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</si>
  <si>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</si>
  <si>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</si>
  <si>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</si>
  <si>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</si>
  <si>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</si>
  <si>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</si>
  <si>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</si>
  <si>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</si>
  <si>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</si>
  <si>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</si>
  <si>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</si>
  <si>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</si>
  <si>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</si>
  <si>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</si>
  <si>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</si>
  <si>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</si>
  <si>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</si>
  <si>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</si>
  <si>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</si>
  <si>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</si>
  <si>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</si>
  <si>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</si>
  <si>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</si>
  <si>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</si>
  <si>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</si>
  <si>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</si>
  <si>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</si>
  <si>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</si>
  <si>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</si>
  <si>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</si>
  <si>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</si>
  <si>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</si>
  <si>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</si>
  <si>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</si>
  <si>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</si>
  <si>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</si>
  <si>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</si>
  <si>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</si>
  <si>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</si>
  <si>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</si>
  <si>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</si>
  <si>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</si>
  <si>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</si>
  <si>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</si>
  <si>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</si>
  <si>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</si>
  <si>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</si>
  <si>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</si>
  <si>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</si>
  <si>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</si>
  <si>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</si>
  <si>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</si>
  <si>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</si>
  <si>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</si>
  <si>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</si>
  <si>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</si>
  <si>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</si>
  <si>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</si>
  <si>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</si>
  <si>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</si>
  <si>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</si>
  <si>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</si>
  <si>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</si>
  <si>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</si>
  <si>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</si>
  <si>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</si>
  <si>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</si>
  <si>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</si>
  <si>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</si>
  <si>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</si>
  <si>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</si>
  <si>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</si>
  <si>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</si>
  <si>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</si>
  <si>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</si>
  <si>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</si>
  <si>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</si>
  <si>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</si>
  <si>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</si>
  <si>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</si>
  <si>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</si>
  <si>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</si>
  <si>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</si>
  <si>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</si>
  <si>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</si>
  <si>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</si>
  <si>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</si>
  <si>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</si>
  <si>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</si>
  <si>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</si>
  <si>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</si>
  <si>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</si>
  <si>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</si>
  <si>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</si>
  <si>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</si>
  <si>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</si>
  <si>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</si>
  <si>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</si>
  <si>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</si>
  <si>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</si>
  <si>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</si>
  <si>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</si>
  <si>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</si>
  <si>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</si>
  <si>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</si>
  <si>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</si>
  <si>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</si>
  <si>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</si>
  <si>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</si>
  <si>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</si>
  <si>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</si>
  <si>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</si>
  <si>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</si>
  <si>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</si>
  <si>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</si>
  <si>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</si>
  <si>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</si>
  <si>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</si>
  <si>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</si>
  <si>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</si>
  <si>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</si>
  <si>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</si>
  <si>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</si>
  <si>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</si>
  <si>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</si>
  <si>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</si>
  <si>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</si>
  <si>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</si>
  <si>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</si>
  <si>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</si>
  <si>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</si>
  <si>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</si>
  <si>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</si>
  <si>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</si>
  <si>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</si>
  <si>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</si>
  <si>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</si>
  <si>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</si>
  <si>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</si>
  <si>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</si>
  <si>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</si>
  <si>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</si>
  <si>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</si>
  <si>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</si>
  <si>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</si>
  <si>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</si>
  <si>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</si>
  <si>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</si>
  <si>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</si>
  <si>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</si>
  <si>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</si>
  <si>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</si>
  <si>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</si>
  <si>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</si>
  <si>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</si>
  <si>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</si>
  <si>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</si>
  <si>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</si>
  <si>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</si>
  <si>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</si>
  <si>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</si>
  <si>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</si>
  <si>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</si>
  <si>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</si>
  <si>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</si>
  <si>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</si>
  <si>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</si>
  <si>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</si>
  <si>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</si>
  <si>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</si>
  <si>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</si>
  <si>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</si>
  <si>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</si>
  <si>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</si>
  <si>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</si>
  <si>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</si>
  <si>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</si>
  <si>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</si>
  <si>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</si>
  <si>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</si>
  <si>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</si>
  <si>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</si>
  <si>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</si>
  <si>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</si>
  <si>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</si>
  <si>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</si>
  <si>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</si>
  <si>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</si>
  <si>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</si>
  <si>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</si>
  <si>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</si>
  <si>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</si>
  <si>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</si>
  <si>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</si>
  <si>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</si>
  <si>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</si>
  <si>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</si>
  <si>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</si>
  <si>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</si>
  <si>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</si>
  <si>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</si>
  <si>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</si>
  <si>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</si>
  <si>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</si>
  <si>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</si>
  <si>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</si>
  <si>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</si>
  <si>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</si>
  <si>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</si>
  <si>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</si>
  <si>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</si>
  <si>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</si>
  <si>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</si>
  <si>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</si>
  <si>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</si>
  <si>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</si>
  <si>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</si>
  <si>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</si>
  <si>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</si>
  <si>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</si>
  <si>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</si>
  <si>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</si>
  <si>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</si>
  <si>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</si>
  <si>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</si>
  <si>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</si>
  <si>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</si>
  <si>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</si>
  <si>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</si>
  <si>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</si>
  <si>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</si>
  <si>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</si>
  <si>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</si>
  <si>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</si>
  <si>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</si>
  <si>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</si>
  <si>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</si>
  <si>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</si>
  <si>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</si>
  <si>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</si>
  <si>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</si>
  <si>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</si>
  <si>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</si>
  <si>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</si>
  <si>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</si>
  <si>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</si>
  <si>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</si>
  <si>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</si>
  <si>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</si>
  <si>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</si>
  <si>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</si>
  <si>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</si>
  <si>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</si>
  <si>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</si>
  <si>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</si>
  <si>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</si>
  <si>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</si>
  <si>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</si>
  <si>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</si>
  <si>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</si>
  <si>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</si>
  <si>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</si>
  <si>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</si>
  <si>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</si>
  <si>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</si>
  <si>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</si>
  <si>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</si>
  <si>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</si>
  <si>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</si>
  <si>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</si>
  <si>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</si>
  <si>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</si>
  <si>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</si>
  <si>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</si>
  <si>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</si>
  <si>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</si>
  <si>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</si>
  <si>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</si>
  <si>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</si>
  <si>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</si>
  <si>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</si>
  <si>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</si>
  <si>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</si>
  <si>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</si>
  <si>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</si>
  <si>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</si>
  <si>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</si>
  <si>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</si>
  <si>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</si>
  <si>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</si>
  <si>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</si>
  <si>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</si>
  <si>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</si>
  <si>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</si>
  <si>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</si>
  <si>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</si>
  <si>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</si>
  <si>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</si>
  <si>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</si>
  <si>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</si>
  <si>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</si>
  <si>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</si>
  <si>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</si>
  <si>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</si>
  <si>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</si>
  <si>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</si>
  <si>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</si>
  <si>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</si>
  <si>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</si>
  <si>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</si>
  <si>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</si>
  <si>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</si>
  <si>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</si>
  <si>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</si>
  <si>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</si>
  <si>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</si>
  <si>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</si>
  <si>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</si>
  <si>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</si>
  <si>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</si>
  <si>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</si>
  <si>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</si>
  <si>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</si>
  <si>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</si>
  <si>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</si>
  <si>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</si>
  <si>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</si>
  <si>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</si>
  <si>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</si>
  <si>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</si>
  <si>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</si>
  <si>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</si>
  <si>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</si>
  <si>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</si>
  <si>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</si>
  <si>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</si>
  <si>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</si>
  <si>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</si>
  <si>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</si>
  <si>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</si>
  <si>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</si>
  <si>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</si>
  <si>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</si>
  <si>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</si>
  <si>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</si>
  <si>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</si>
  <si>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</si>
  <si>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</si>
  <si>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</si>
  <si>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</si>
  <si>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</si>
  <si>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</si>
  <si>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</si>
  <si>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</si>
  <si>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</si>
  <si>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</si>
  <si>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</si>
  <si>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</si>
  <si>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</si>
  <si>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</si>
  <si>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</si>
  <si>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</si>
  <si>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</si>
  <si>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</si>
  <si>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</si>
  <si>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</si>
  <si>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</si>
  <si>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</si>
  <si>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</si>
  <si>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</si>
  <si>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</si>
  <si>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</si>
  <si>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</si>
  <si>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</si>
  <si>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</si>
  <si>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</si>
  <si>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</si>
  <si>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</si>
  <si>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</si>
  <si>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</si>
  <si>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</si>
  <si>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</si>
  <si>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</si>
  <si>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</si>
  <si>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</si>
  <si>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</si>
  <si>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</si>
  <si>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</si>
  <si>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</si>
  <si>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</si>
  <si>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</si>
  <si>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</si>
  <si>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</si>
  <si>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</si>
  <si>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</si>
  <si>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</si>
  <si>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</si>
  <si>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</si>
  <si>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</si>
  <si>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</si>
  <si>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</si>
  <si>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</si>
  <si>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</si>
  <si>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</si>
  <si>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</si>
  <si>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</si>
  <si>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</si>
  <si>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</si>
  <si>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</si>
  <si>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</si>
  <si>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</si>
  <si>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</si>
  <si>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</si>
  <si>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</si>
  <si>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</si>
  <si>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</si>
  <si>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</si>
  <si>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</si>
  <si>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</si>
  <si>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</si>
  <si>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</si>
  <si>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</si>
  <si>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</si>
  <si>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</si>
  <si>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</si>
  <si>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</si>
  <si>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</si>
  <si>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</si>
  <si>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</si>
  <si>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</si>
  <si>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</si>
  <si>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</si>
  <si>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</si>
  <si>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</si>
  <si>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</si>
  <si>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</si>
  <si>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</si>
  <si>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</si>
  <si>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</si>
  <si>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</si>
  <si>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</si>
  <si>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</si>
  <si>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</si>
  <si>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</si>
  <si>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</si>
  <si>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</si>
  <si>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</si>
  <si>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</si>
  <si>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</si>
  <si>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</si>
  <si>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</si>
  <si>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</si>
  <si>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</si>
  <si>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</si>
  <si>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</si>
  <si>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</si>
  <si>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</si>
  <si>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</si>
  <si>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</si>
  <si>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</si>
  <si>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</si>
  <si>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</si>
  <si>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</si>
  <si>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</si>
  <si>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</si>
  <si>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</si>
  <si>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</si>
  <si>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</si>
  <si>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</si>
  <si>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</si>
  <si>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</si>
  <si>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</si>
  <si>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</si>
  <si>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</si>
  <si>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</si>
  <si>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</si>
  <si>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</si>
  <si>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</si>
  <si>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</si>
  <si>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</si>
  <si>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</si>
  <si>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</si>
  <si>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</si>
  <si>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</si>
  <si>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</si>
  <si>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</si>
  <si>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</si>
  <si>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</si>
  <si>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</si>
  <si>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</si>
  <si>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</si>
  <si>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</si>
  <si>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</si>
  <si>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</si>
  <si>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</si>
  <si>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</si>
  <si>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</si>
  <si>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</si>
  <si>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</si>
  <si>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</si>
  <si>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</si>
  <si>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</si>
  <si>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</si>
  <si>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</si>
  <si>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</si>
  <si>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</si>
  <si>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</si>
  <si>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</si>
  <si>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</si>
  <si>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</si>
  <si>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</si>
  <si>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</si>
  <si>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</si>
  <si>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</si>
  <si>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</si>
  <si>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</si>
  <si>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</si>
  <si>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</si>
  <si>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</si>
  <si>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</si>
  <si>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</si>
  <si>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</si>
  <si>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</si>
  <si>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</si>
  <si>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</si>
  <si>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</si>
  <si>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</si>
  <si>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</si>
  <si>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</si>
  <si>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</si>
  <si>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</si>
  <si>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</si>
  <si>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</si>
  <si>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</si>
  <si>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</si>
  <si>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</si>
  <si>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</si>
  <si>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</si>
  <si>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</si>
  <si>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</si>
  <si>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</si>
  <si>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</si>
  <si>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</si>
  <si>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</si>
  <si>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</si>
  <si>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</si>
  <si>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</si>
  <si>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</si>
  <si>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</si>
  <si>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</si>
  <si>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</si>
  <si>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</si>
  <si>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</si>
  <si>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</si>
  <si>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</si>
  <si>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</si>
  <si>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</si>
  <si>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</si>
  <si>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</si>
  <si>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</si>
  <si>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</si>
  <si>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</si>
  <si>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</si>
  <si>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</si>
  <si>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</si>
  <si>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</si>
  <si>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</si>
  <si>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</si>
  <si>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</si>
  <si>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</si>
  <si>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</si>
  <si>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</si>
  <si>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</si>
  <si>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</si>
  <si>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</si>
  <si>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</si>
  <si>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</si>
  <si>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</si>
  <si>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</si>
  <si>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</si>
  <si>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</si>
  <si>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</si>
  <si>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</si>
  <si>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</si>
  <si>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</si>
  <si>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</si>
  <si>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</si>
  <si>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</si>
  <si>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</si>
  <si>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</si>
  <si>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</si>
  <si>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</si>
  <si>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</si>
  <si>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</si>
  <si>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</si>
  <si>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</si>
  <si>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</si>
  <si>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</si>
  <si>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</si>
  <si>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</si>
  <si>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</si>
  <si>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</si>
  <si>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</si>
  <si>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</si>
  <si>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</si>
  <si>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</si>
  <si>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</si>
  <si>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</si>
  <si>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</si>
  <si>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</si>
  <si>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</si>
  <si>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</si>
  <si>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</si>
  <si>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</si>
  <si>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</si>
  <si>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</si>
  <si>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</si>
  <si>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</si>
  <si>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</si>
  <si>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</si>
  <si>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</si>
  <si>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</si>
  <si>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</si>
  <si>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</si>
  <si>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</si>
  <si>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</si>
  <si>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</si>
  <si>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</si>
  <si>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</si>
  <si>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</si>
  <si>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</si>
  <si>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</si>
  <si>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</si>
  <si>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</si>
  <si>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</si>
  <si>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</si>
  <si>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</si>
  <si>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</si>
  <si>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</si>
  <si>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</si>
  <si>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</si>
  <si>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</si>
  <si>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</si>
  <si>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</si>
  <si>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</si>
  <si>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</si>
  <si>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</si>
  <si>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</si>
  <si>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</si>
  <si>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</si>
  <si>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</si>
  <si>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</si>
  <si>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</si>
  <si>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</si>
  <si>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</si>
  <si>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</si>
  <si>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</si>
  <si>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</si>
  <si>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</si>
  <si>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</si>
  <si>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</si>
  <si>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</si>
  <si>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</si>
  <si>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</si>
  <si>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</si>
  <si>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</si>
  <si>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</si>
  <si>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</si>
  <si>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</si>
  <si>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</si>
  <si>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</si>
  <si>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</si>
  <si>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</si>
  <si>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</si>
  <si>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</si>
  <si>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</si>
  <si>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</si>
  <si>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</si>
  <si>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</si>
  <si>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</si>
  <si>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</si>
  <si>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</si>
  <si>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</si>
  <si>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</si>
  <si>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</si>
  <si>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</si>
  <si>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</si>
  <si>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</si>
  <si>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</si>
  <si>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</si>
  <si>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</si>
  <si>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</si>
  <si>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</si>
  <si>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</si>
  <si>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</si>
  <si>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</si>
  <si>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</si>
  <si>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</si>
  <si>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</si>
  <si>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</si>
  <si>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</si>
  <si>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</si>
  <si>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</si>
  <si>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</si>
  <si>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</si>
  <si>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</si>
  <si>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</si>
  <si>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</si>
  <si>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</si>
  <si>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</si>
  <si>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</si>
  <si>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</si>
  <si>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</si>
  <si>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</si>
  <si>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</si>
  <si>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</si>
  <si>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</si>
  <si>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</si>
  <si>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</si>
  <si>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</si>
  <si>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</si>
  <si>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</si>
  <si>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</si>
  <si>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</si>
  <si>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</si>
  <si>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</si>
  <si>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</si>
  <si>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</si>
  <si>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</si>
  <si>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</si>
  <si>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</si>
  <si>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</si>
  <si>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</si>
  <si>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</si>
  <si>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</si>
  <si>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</si>
  <si>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</si>
  <si>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</si>
  <si>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</si>
  <si>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</si>
  <si>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</si>
  <si>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</si>
  <si>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</si>
  <si>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</si>
  <si>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</si>
  <si>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</si>
  <si>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</si>
  <si>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</si>
  <si>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</si>
  <si>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</si>
  <si>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</si>
  <si>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</si>
  <si>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</si>
  <si>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</si>
  <si>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</si>
  <si>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</si>
  <si>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</si>
  <si>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</si>
  <si>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</si>
  <si>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</si>
  <si>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</si>
  <si>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</si>
  <si>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</si>
  <si>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</si>
  <si>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</si>
  <si>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</si>
  <si>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</si>
  <si>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</si>
  <si>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</si>
  <si>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</si>
  <si>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</si>
  <si>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</si>
  <si>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</si>
  <si>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</si>
  <si>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</si>
  <si>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</si>
  <si>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</si>
  <si>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</si>
  <si>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</si>
  <si>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</si>
  <si>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</si>
  <si>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</si>
  <si>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</si>
  <si>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</si>
  <si>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</si>
  <si>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</si>
  <si>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</si>
  <si>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</si>
  <si>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</si>
  <si>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</si>
  <si>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</si>
  <si>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</si>
  <si>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</si>
  <si>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</si>
  <si>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</si>
  <si>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</si>
  <si>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</si>
  <si>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</si>
  <si>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</si>
  <si>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</si>
  <si>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</si>
  <si>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</si>
  <si>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</si>
  <si>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</si>
  <si>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</si>
  <si>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</si>
  <si>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</si>
  <si>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</si>
  <si>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</si>
  <si>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</si>
  <si>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</si>
  <si>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</si>
  <si>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</si>
  <si>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</si>
  <si>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</si>
  <si>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</si>
  <si>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</si>
  <si>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</si>
  <si>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</si>
  <si>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</si>
  <si>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</si>
  <si>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</si>
  <si>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</si>
  <si>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</si>
  <si>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</si>
  <si>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</si>
  <si>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</si>
  <si>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</si>
  <si>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</si>
  <si>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</si>
  <si>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</si>
  <si>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</si>
  <si>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</si>
  <si>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</si>
  <si>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</si>
  <si>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</si>
  <si>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</si>
  <si>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</si>
  <si>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</si>
  <si>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</si>
  <si>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</si>
  <si>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</si>
  <si>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</si>
  <si>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</si>
  <si>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</si>
  <si>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</si>
  <si>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</si>
  <si>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</si>
  <si>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</si>
  <si>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</si>
  <si>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</si>
  <si>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</si>
  <si>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</si>
  <si>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</si>
  <si>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</si>
  <si>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</si>
  <si>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</si>
  <si>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</si>
  <si>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</si>
  <si>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</si>
  <si>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</si>
  <si>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</si>
  <si>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</si>
  <si>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</si>
  <si>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</si>
  <si>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</si>
  <si>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</si>
  <si>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</si>
  <si>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</si>
  <si>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</si>
  <si>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</si>
  <si>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</si>
  <si>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</si>
  <si>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</si>
  <si>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</si>
  <si>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</si>
  <si>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</si>
  <si>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</si>
  <si>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</si>
  <si>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</si>
  <si>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</si>
  <si>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</si>
  <si>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</si>
  <si>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</si>
  <si>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</si>
  <si>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</si>
  <si>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</si>
  <si>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</si>
  <si>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</si>
  <si>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</si>
  <si>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</si>
  <si>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</si>
  <si>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</si>
  <si>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</si>
  <si>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</si>
  <si>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</si>
  <si>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</si>
  <si>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</si>
  <si>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</si>
  <si>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</si>
  <si>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</si>
  <si>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</si>
  <si>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</si>
  <si>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</si>
  <si>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</si>
  <si>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</si>
  <si>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</si>
  <si>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</si>
  <si>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</si>
  <si>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</si>
  <si>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</si>
  <si>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</si>
  <si>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</si>
  <si>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</si>
  <si>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</si>
  <si>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</si>
  <si>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</si>
  <si>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</si>
  <si>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</si>
  <si>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</si>
  <si>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</si>
  <si>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</si>
  <si>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</si>
  <si>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</si>
  <si>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</si>
  <si>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</si>
  <si>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</si>
  <si>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</si>
  <si>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</si>
  <si>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</si>
  <si>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</si>
  <si>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</si>
  <si>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</si>
  <si>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</si>
  <si>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</si>
  <si>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</si>
  <si>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</si>
  <si>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</si>
  <si>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</si>
  <si>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</si>
  <si>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</si>
  <si>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</si>
  <si>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</si>
  <si>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</si>
  <si>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</si>
  <si>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</si>
  <si>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</si>
  <si>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</si>
  <si>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</si>
  <si>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</si>
  <si>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</si>
  <si>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</si>
  <si>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</si>
  <si>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</si>
  <si>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</si>
  <si>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</si>
  <si>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</si>
  <si>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</si>
  <si>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</si>
  <si>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</si>
  <si>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</si>
  <si>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</si>
  <si>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</si>
  <si>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</si>
  <si>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</si>
  <si>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</si>
  <si>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</si>
  <si>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</si>
  <si>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</si>
  <si>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</si>
  <si>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</si>
  <si>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</si>
  <si>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</si>
  <si>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</si>
  <si>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</si>
  <si>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</si>
  <si>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</si>
  <si>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</si>
  <si>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</si>
  <si>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</si>
  <si>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</si>
  <si>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</si>
  <si>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</si>
  <si>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</si>
  <si>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</si>
  <si>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</si>
  <si>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</si>
  <si>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</si>
  <si>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</si>
  <si>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</si>
  <si>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</si>
  <si>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</si>
  <si>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</si>
  <si>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</si>
  <si>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</si>
  <si>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</si>
  <si>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</si>
  <si>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</si>
  <si>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</si>
  <si>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</si>
  <si>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</si>
  <si>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</si>
  <si>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</si>
  <si>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</si>
  <si>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</si>
  <si>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</si>
  <si>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</si>
  <si>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</si>
  <si>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</si>
  <si>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</si>
  <si>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</si>
  <si>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</si>
  <si>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</si>
  <si>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</si>
  <si>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</si>
  <si>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</si>
  <si>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</si>
  <si>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</si>
  <si>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</si>
  <si>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</si>
  <si>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</si>
  <si>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</si>
  <si>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</si>
  <si>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</si>
  <si>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</si>
  <si>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</si>
  <si>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</si>
  <si>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</si>
  <si>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</si>
  <si>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</si>
  <si>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</si>
  <si>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</si>
  <si>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</si>
  <si>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</si>
  <si>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</si>
  <si>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</si>
  <si>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</si>
  <si>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</si>
  <si>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</si>
  <si>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</si>
  <si>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</si>
  <si>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</si>
  <si>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</si>
  <si>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</si>
  <si>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</si>
  <si>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</si>
  <si>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</si>
  <si>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</si>
  <si>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</si>
  <si>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</si>
  <si>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</si>
  <si>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</si>
  <si>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</si>
  <si>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</si>
  <si>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</si>
  <si>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</si>
  <si>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</si>
  <si>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</si>
  <si>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</si>
  <si>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</si>
  <si>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</si>
  <si>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</si>
  <si>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</si>
  <si>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</si>
  <si>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</si>
  <si>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</si>
  <si>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</si>
  <si>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</si>
  <si>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</si>
  <si>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</si>
  <si>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</si>
  <si>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</si>
  <si>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</si>
  <si>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</si>
  <si>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</si>
  <si>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</si>
  <si>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</si>
  <si>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</si>
  <si>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</si>
  <si>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</si>
  <si>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</si>
  <si>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</si>
  <si>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</si>
  <si>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</si>
  <si>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</si>
  <si>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</si>
  <si>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</si>
  <si>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</si>
  <si>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</si>
  <si>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</si>
  <si>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</si>
  <si>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</si>
  <si>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</si>
  <si>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</si>
  <si>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</si>
  <si>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</si>
  <si>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</si>
  <si>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</si>
  <si>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</si>
  <si>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</si>
  <si>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</si>
  <si>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</si>
  <si>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</si>
  <si>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</si>
  <si>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</si>
  <si>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</si>
  <si>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</si>
  <si>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</si>
  <si>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</si>
  <si>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</si>
  <si>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</si>
  <si>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</si>
  <si>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</si>
  <si>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</si>
  <si>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</si>
  <si>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</si>
  <si>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</si>
  <si>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</si>
  <si>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</si>
  <si>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</si>
  <si>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</si>
  <si>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</si>
  <si>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</si>
  <si>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</si>
  <si>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</si>
  <si>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</si>
  <si>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</si>
  <si>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</si>
  <si>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</si>
  <si>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</si>
  <si>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</si>
  <si>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</si>
  <si>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</si>
  <si>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</si>
  <si>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</si>
  <si>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</si>
  <si>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</si>
  <si>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</si>
  <si>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</si>
  <si>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</si>
  <si>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</si>
  <si>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</si>
  <si>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</si>
  <si>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</si>
  <si>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</si>
  <si>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</si>
  <si>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</si>
  <si>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</si>
  <si>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</si>
  <si>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</si>
  <si>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</si>
  <si>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</si>
  <si>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</si>
  <si>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</si>
  <si>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</si>
  <si>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</si>
  <si>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</si>
  <si>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</si>
  <si>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</si>
  <si>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</si>
  <si>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</si>
  <si>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</si>
  <si>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</si>
  <si>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</si>
  <si>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</si>
  <si>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</si>
  <si>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</si>
  <si>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</si>
  <si>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</si>
  <si>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</si>
  <si>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</si>
  <si>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</si>
  <si>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</si>
  <si>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</si>
  <si>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</si>
  <si>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</si>
  <si>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</si>
  <si>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</si>
  <si>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</si>
  <si>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</si>
  <si>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</si>
  <si>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</si>
  <si>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</si>
  <si>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</si>
  <si>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</si>
  <si>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</si>
  <si>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</si>
  <si>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</si>
  <si>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</si>
  <si>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</si>
  <si>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</si>
  <si>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</si>
  <si>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</si>
  <si>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</si>
  <si>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</si>
  <si>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</si>
  <si>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</si>
  <si>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</si>
  <si>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</si>
  <si>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</si>
  <si>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</si>
  <si>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</si>
  <si>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</si>
  <si>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</si>
  <si>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</si>
  <si>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</si>
  <si>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</si>
  <si>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</si>
  <si>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</si>
  <si>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</si>
  <si>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</si>
  <si>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</si>
  <si>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</si>
  <si>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</si>
  <si>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</si>
  <si>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</si>
  <si>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</si>
  <si>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</si>
  <si>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</si>
  <si>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</si>
  <si>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</si>
  <si>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</si>
  <si>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</si>
  <si>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</si>
  <si>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</si>
  <si>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</si>
  <si>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</si>
  <si>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</si>
  <si>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</si>
  <si>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</si>
  <si>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</si>
  <si>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</si>
  <si>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</si>
  <si>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</si>
  <si>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</si>
  <si>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</si>
  <si>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</si>
  <si>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</si>
  <si>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</si>
  <si>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</si>
  <si>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</si>
  <si>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</si>
  <si>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</si>
  <si>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</si>
  <si>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</si>
  <si>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</si>
  <si>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</si>
  <si>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</si>
  <si>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</si>
  <si>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</si>
  <si>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</si>
  <si>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</si>
  <si>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</si>
  <si>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</si>
  <si>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</si>
  <si>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</si>
  <si>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</si>
  <si>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</si>
  <si>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</si>
  <si>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</si>
  <si>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</si>
  <si>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</si>
  <si>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</si>
  <si>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</si>
  <si>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</si>
  <si>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</si>
  <si>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</si>
  <si>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</si>
  <si>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</si>
  <si>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</si>
  <si>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</si>
  <si>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</si>
  <si>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</si>
  <si>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</si>
  <si>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</si>
  <si>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</si>
  <si>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</si>
  <si>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</si>
  <si>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</si>
  <si>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</si>
  <si>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</si>
  <si>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</si>
  <si>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</si>
  <si>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</si>
  <si>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</si>
  <si>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</si>
  <si>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</si>
  <si>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</si>
  <si>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</si>
  <si>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</si>
  <si>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</si>
  <si>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</si>
  <si>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</si>
  <si>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</si>
  <si>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</si>
  <si>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</si>
  <si>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</si>
  <si>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</si>
  <si>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</si>
  <si>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</si>
  <si>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</si>
  <si>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</si>
  <si>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</si>
  <si>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</si>
  <si>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</si>
  <si>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</si>
  <si>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</si>
  <si>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</si>
  <si>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</si>
  <si>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</si>
  <si>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</si>
  <si>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</si>
  <si>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</si>
  <si>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</si>
  <si>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</si>
  <si>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</si>
  <si>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</si>
  <si>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</si>
  <si>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</si>
  <si>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</si>
  <si>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</si>
  <si>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</si>
  <si>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</si>
  <si>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</si>
  <si>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</si>
  <si>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</si>
  <si>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</si>
  <si>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</si>
  <si>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</si>
  <si>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</si>
  <si>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</si>
  <si>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</si>
  <si>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</si>
  <si>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</si>
  <si>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</si>
  <si>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</si>
  <si>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</si>
  <si>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</si>
  <si>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</si>
  <si>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</si>
  <si>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</si>
  <si>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</si>
  <si>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</si>
  <si>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</si>
  <si>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</si>
  <si>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</si>
  <si>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</si>
  <si>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</si>
  <si>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</si>
  <si>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</si>
  <si>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</si>
  <si>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</si>
  <si>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</si>
  <si>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</si>
  <si>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</si>
  <si>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</si>
  <si>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</si>
  <si>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</si>
  <si>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</si>
  <si>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</si>
  <si>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</si>
  <si>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</si>
  <si>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</si>
  <si>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</si>
  <si>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</si>
  <si>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</si>
  <si>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</si>
  <si>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</si>
  <si>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</si>
  <si>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</si>
  <si>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</si>
  <si>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</si>
  <si>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</si>
  <si>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</si>
  <si>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</si>
  <si>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</si>
  <si>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</si>
  <si>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</si>
  <si>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</si>
  <si>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</si>
  <si>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</si>
  <si>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</si>
  <si>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</si>
  <si>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</si>
  <si>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</si>
  <si>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</si>
  <si>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</si>
  <si>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</si>
  <si>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</si>
  <si>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</si>
  <si>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</si>
  <si>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</si>
  <si>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</si>
  <si>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</si>
  <si>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</si>
  <si>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</si>
  <si>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</si>
  <si>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</si>
  <si>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</si>
  <si>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</si>
  <si>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</si>
  <si>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</si>
  <si>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</si>
  <si>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</si>
  <si>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</si>
  <si>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</si>
  <si>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</si>
  <si>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</si>
  <si>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</si>
  <si>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</si>
  <si>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</si>
  <si>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</si>
  <si>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</si>
  <si>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</si>
  <si>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</si>
  <si>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</si>
  <si>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</si>
  <si>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</si>
  <si>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</si>
  <si>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</si>
  <si>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</si>
  <si>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</si>
  <si>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</si>
  <si>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</si>
  <si>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</si>
  <si>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</si>
  <si>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</si>
  <si>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</si>
  <si>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</si>
  <si>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</si>
  <si>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</si>
  <si>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</si>
  <si>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</si>
  <si>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</si>
  <si>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</si>
  <si>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</si>
  <si>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</si>
  <si>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</si>
  <si>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</si>
  <si>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</si>
  <si>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</si>
  <si>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</si>
  <si>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</si>
  <si>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</si>
  <si>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</si>
  <si>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</si>
  <si>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</si>
  <si>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</si>
  <si>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</si>
  <si>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</si>
  <si>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</si>
  <si>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</si>
  <si>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</si>
  <si>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</si>
  <si>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</si>
  <si>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</si>
  <si>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</si>
  <si>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</si>
  <si>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</si>
  <si>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</si>
  <si>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</si>
  <si>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</si>
  <si>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</si>
  <si>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</si>
  <si>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</si>
  <si>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</si>
  <si>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</si>
  <si>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</si>
  <si>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</si>
  <si>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</si>
  <si>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</si>
  <si>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</si>
  <si>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</si>
  <si>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</si>
  <si>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</si>
  <si>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</si>
  <si>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</si>
  <si>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</si>
  <si>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</si>
  <si>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</si>
  <si>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</si>
  <si>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</si>
  <si>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</si>
  <si>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</si>
  <si>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</si>
  <si>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</si>
  <si>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</si>
  <si>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</si>
  <si>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</si>
  <si>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</si>
  <si>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</si>
  <si>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</si>
  <si>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</si>
  <si>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</si>
  <si>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</si>
  <si>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</si>
  <si>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</si>
  <si>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</si>
  <si>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</si>
  <si>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</si>
  <si>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</si>
  <si>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</si>
  <si>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</si>
  <si>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</si>
  <si>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</si>
  <si>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</si>
  <si>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</si>
  <si>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</si>
  <si>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</si>
  <si>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</si>
  <si>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</si>
  <si>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</si>
  <si>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</si>
  <si>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</si>
  <si>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</si>
  <si>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</si>
  <si>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</si>
  <si>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</si>
  <si>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</si>
  <si>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</si>
  <si>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</si>
  <si>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</si>
  <si>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</si>
  <si>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</si>
  <si>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</si>
  <si>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</si>
  <si>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</si>
  <si>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</si>
  <si>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</si>
  <si>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</si>
  <si>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</si>
  <si>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</si>
  <si>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</si>
  <si>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</si>
  <si>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</si>
  <si>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</si>
  <si>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</si>
  <si>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</si>
  <si>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</si>
  <si>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</si>
  <si>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</si>
  <si>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</si>
  <si>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</si>
  <si>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</si>
  <si>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</si>
  <si>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</si>
  <si>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</si>
  <si>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</si>
  <si>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</si>
  <si>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</si>
  <si>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</si>
  <si>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</si>
  <si>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</si>
  <si>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</si>
  <si>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</si>
  <si>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</si>
  <si>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</si>
  <si>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</si>
  <si>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</si>
  <si>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</si>
  <si>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</si>
  <si>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</si>
  <si>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</si>
  <si>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</si>
  <si>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</si>
  <si>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</si>
  <si>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</si>
  <si>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</si>
  <si>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</si>
  <si>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</si>
  <si>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</si>
  <si>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</si>
  <si>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</si>
  <si>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</si>
  <si>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</si>
  <si>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</si>
  <si>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</si>
  <si>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</si>
  <si>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</si>
  <si>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</si>
  <si>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</si>
  <si>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</si>
  <si>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</si>
  <si>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</si>
  <si>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</si>
  <si>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</si>
  <si>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</si>
  <si>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</si>
  <si>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</si>
  <si>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</si>
  <si>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</si>
  <si>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</si>
  <si>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</si>
  <si>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</si>
  <si>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</si>
  <si>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</si>
  <si>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</si>
  <si>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</si>
  <si>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</si>
  <si>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</si>
  <si>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</si>
  <si>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</si>
  <si>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</si>
  <si>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</si>
  <si>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</si>
  <si>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</si>
  <si>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</si>
  <si>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</si>
  <si>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</si>
  <si>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</si>
  <si>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</si>
  <si>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</si>
  <si>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</si>
  <si>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</si>
  <si>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</si>
  <si>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</si>
  <si>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</si>
  <si>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</si>
  <si>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</si>
  <si>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</si>
  <si>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</si>
  <si>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</si>
  <si>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</si>
  <si>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</si>
  <si>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</si>
  <si>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</si>
  <si>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</si>
  <si>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</si>
  <si>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</si>
  <si>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</si>
  <si>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</si>
  <si>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</si>
  <si>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</si>
  <si>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</si>
  <si>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</si>
  <si>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</si>
  <si>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</si>
  <si>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</si>
  <si>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</si>
  <si>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</si>
  <si>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</si>
  <si>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</si>
  <si>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</si>
  <si>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</si>
  <si>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</si>
  <si>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</si>
  <si>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</si>
  <si>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</si>
  <si>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</si>
  <si>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</si>
  <si>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</si>
  <si>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</si>
  <si>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</si>
  <si>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</si>
  <si>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</si>
  <si>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</si>
  <si>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</si>
  <si>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</si>
  <si>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</si>
  <si>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</si>
  <si>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</si>
  <si>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</si>
  <si>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</si>
  <si>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</si>
  <si>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</si>
  <si>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</si>
  <si>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</si>
  <si>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</si>
  <si>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</si>
  <si>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</si>
  <si>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</si>
  <si>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</si>
  <si>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</si>
  <si>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</si>
  <si>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</si>
  <si>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</si>
  <si>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</si>
  <si>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</si>
  <si>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</si>
  <si>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</si>
  <si>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</si>
  <si>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</si>
  <si>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</si>
  <si>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</si>
  <si>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</si>
  <si>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</si>
  <si>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</si>
  <si>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</si>
  <si>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</si>
  <si>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</si>
  <si>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</si>
  <si>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</si>
  <si>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</si>
  <si>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</si>
  <si>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</si>
  <si>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</si>
  <si>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</si>
  <si>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</si>
  <si>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</si>
  <si>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</si>
  <si>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</si>
  <si>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</si>
  <si>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</si>
  <si>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</si>
  <si>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</si>
  <si>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</si>
  <si>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</si>
  <si>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</si>
  <si>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</si>
  <si>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</si>
  <si>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</si>
  <si>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</si>
  <si>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</si>
  <si>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</si>
  <si>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</si>
  <si>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</si>
  <si>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</si>
  <si>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</si>
  <si>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</si>
  <si>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</si>
  <si>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</si>
  <si>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</si>
  <si>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</si>
  <si>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</si>
  <si>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</si>
  <si>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</si>
  <si>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</si>
  <si>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</si>
  <si>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</si>
  <si>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</si>
  <si>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</si>
  <si>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</si>
  <si>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</si>
  <si>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</si>
  <si>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</si>
  <si>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</si>
  <si>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</si>
  <si>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</si>
  <si>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</si>
  <si>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</si>
  <si>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</si>
  <si>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</si>
  <si>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</si>
  <si>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</si>
  <si>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</si>
  <si>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</si>
  <si>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</si>
  <si>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</si>
  <si>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</si>
  <si>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</si>
  <si>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</si>
  <si>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</si>
  <si>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</si>
  <si>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</si>
  <si>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</si>
  <si>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</si>
  <si>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</si>
  <si>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</si>
  <si>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</si>
  <si>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</si>
  <si>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</si>
  <si>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</si>
  <si>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</si>
  <si>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</si>
  <si>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</si>
  <si>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</si>
  <si>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</si>
  <si>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</si>
  <si>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</si>
  <si>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</si>
  <si>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</si>
  <si>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</si>
  <si>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</si>
  <si>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</si>
  <si>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</si>
  <si>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</si>
  <si>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</si>
  <si>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</si>
  <si>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</si>
  <si>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</si>
  <si>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</si>
  <si>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</si>
  <si>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</si>
  <si>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</si>
  <si>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</si>
  <si>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</si>
  <si>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</si>
  <si>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</si>
  <si>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</si>
  <si>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</si>
  <si>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</si>
  <si>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</si>
  <si>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</si>
  <si>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</si>
  <si>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</si>
  <si>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</si>
  <si>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</si>
  <si>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</si>
  <si>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</si>
  <si>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</si>
  <si>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</si>
  <si>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</si>
  <si>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</si>
  <si>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</si>
  <si>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</si>
  <si>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</si>
  <si>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</si>
  <si>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</si>
  <si>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</si>
  <si>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</si>
  <si>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</si>
  <si>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</si>
  <si>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</si>
  <si>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</si>
  <si>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</si>
  <si>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</si>
  <si>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</si>
  <si>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</si>
  <si>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</si>
  <si>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</si>
  <si>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</si>
  <si>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</si>
  <si>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</si>
  <si>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</si>
  <si>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</si>
  <si>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</si>
  <si>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</si>
  <si>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</si>
  <si>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</si>
  <si>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</si>
  <si>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</si>
  <si>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</si>
  <si>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</si>
  <si>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</si>
  <si>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</si>
  <si>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</si>
  <si>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</si>
  <si>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</si>
  <si>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</si>
  <si>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</si>
  <si>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</si>
  <si>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</si>
  <si>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</si>
  <si>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</si>
  <si>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</si>
  <si>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</si>
  <si>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</si>
  <si>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</si>
  <si>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</si>
  <si>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</si>
  <si>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</si>
  <si>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</si>
  <si>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</si>
  <si>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</si>
  <si>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</si>
  <si>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</si>
  <si>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</si>
  <si>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</si>
  <si>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</si>
  <si>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</si>
  <si>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</si>
  <si>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</si>
  <si>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</si>
  <si>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</si>
  <si>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</si>
  <si>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</si>
  <si>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</si>
  <si>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</si>
  <si>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</si>
  <si>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</si>
  <si>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</si>
  <si>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</si>
  <si>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</si>
  <si>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</si>
  <si>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</si>
  <si>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</si>
  <si>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</si>
  <si>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</si>
  <si>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</si>
  <si>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</si>
  <si>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</si>
  <si>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</si>
  <si>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</si>
  <si>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</si>
  <si>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</si>
  <si>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</si>
  <si>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</si>
  <si>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</si>
  <si>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</si>
  <si>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</si>
  <si>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</si>
  <si>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</si>
  <si>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</si>
  <si>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</si>
  <si>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</si>
  <si>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</si>
  <si>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</si>
  <si>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</si>
  <si>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</si>
  <si>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</si>
  <si>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</si>
  <si>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</si>
  <si>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</si>
  <si>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</si>
  <si>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</si>
  <si>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</si>
  <si>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</si>
  <si>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</si>
  <si>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</si>
  <si>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</si>
  <si>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</si>
  <si>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</si>
  <si>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</si>
  <si>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</si>
  <si>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</si>
  <si>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</si>
  <si>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</si>
  <si>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</si>
  <si>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</si>
  <si>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</si>
  <si>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</si>
  <si>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</si>
  <si>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</si>
  <si>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</si>
  <si>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</si>
  <si>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</si>
  <si>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</si>
  <si>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</si>
  <si>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</si>
  <si>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</si>
  <si>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</si>
  <si>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</si>
  <si>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</si>
  <si>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</si>
  <si>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</si>
  <si>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</si>
  <si>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</si>
  <si>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</si>
  <si>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</si>
  <si>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</si>
  <si>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</si>
  <si>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</si>
  <si>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</si>
  <si>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</si>
  <si>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</si>
  <si>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</si>
  <si>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</si>
  <si>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</si>
  <si>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</si>
  <si>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</si>
  <si>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</si>
  <si>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</si>
  <si>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</si>
  <si>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</si>
  <si>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</si>
  <si>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</si>
  <si>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</si>
  <si>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</si>
  <si>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</si>
  <si>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</si>
  <si>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</si>
  <si>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</si>
  <si>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</si>
  <si>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</si>
  <si>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</si>
  <si>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</si>
  <si>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</si>
  <si>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</si>
  <si>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</si>
  <si>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</si>
  <si>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</si>
  <si>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</si>
  <si>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</si>
  <si>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</si>
  <si>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</si>
  <si>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</si>
  <si>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</si>
  <si>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</si>
  <si>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</si>
  <si>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</si>
  <si>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</si>
  <si>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</si>
  <si>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</si>
  <si>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</si>
  <si>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</si>
  <si>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</si>
  <si>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</si>
  <si>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</si>
  <si>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</si>
  <si>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</si>
  <si>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</si>
  <si>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</si>
  <si>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</si>
  <si>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</si>
  <si>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</si>
  <si>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</si>
  <si>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</si>
  <si>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</si>
  <si>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</si>
  <si>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</si>
  <si>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</si>
  <si>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</si>
  <si>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</si>
  <si>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</si>
  <si>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</si>
  <si>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</si>
  <si>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</si>
  <si>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</si>
  <si>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</si>
  <si>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</si>
  <si>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</si>
  <si>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</si>
  <si>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</si>
  <si>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</si>
  <si>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</si>
  <si>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</si>
  <si>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</si>
  <si>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</si>
  <si>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</si>
  <si>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</si>
  <si>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</si>
  <si>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</si>
  <si>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</si>
  <si>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</si>
  <si>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</si>
  <si>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</si>
  <si>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</si>
  <si>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</si>
  <si>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</si>
  <si>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</si>
  <si>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</si>
  <si>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</si>
  <si>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</si>
  <si>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</si>
  <si>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</si>
  <si>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</si>
  <si>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</si>
  <si>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</si>
  <si>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</si>
  <si>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</si>
  <si>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</si>
  <si>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</si>
  <si>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</si>
  <si>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</si>
  <si>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</si>
  <si>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</si>
  <si>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</si>
  <si>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</si>
  <si>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</si>
  <si>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</si>
  <si>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</si>
  <si>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</si>
  <si>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</si>
  <si>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</si>
  <si>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</si>
  <si>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</si>
  <si>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</si>
  <si>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</si>
  <si>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</si>
  <si>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</si>
  <si>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</si>
  <si>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</si>
  <si>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</si>
  <si>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</si>
  <si>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</si>
  <si>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</si>
  <si>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</si>
  <si>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</si>
  <si>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</si>
  <si>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</si>
  <si>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</si>
  <si>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</si>
  <si>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</si>
  <si>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</si>
  <si>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</si>
  <si>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</si>
  <si>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</si>
  <si>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</si>
  <si>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</si>
  <si>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</si>
  <si>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</si>
  <si>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</si>
  <si>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</si>
  <si>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</si>
  <si>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</si>
  <si>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</si>
  <si>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</si>
  <si>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</si>
  <si>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</si>
  <si>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</si>
  <si>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</si>
  <si>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</si>
  <si>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</si>
  <si>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</si>
  <si>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</si>
  <si>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</si>
  <si>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</si>
  <si>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</si>
  <si>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</si>
  <si>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</si>
  <si>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</si>
  <si>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</si>
  <si>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</si>
  <si>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</si>
  <si>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</si>
  <si>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</si>
  <si>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</si>
  <si>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</si>
  <si>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</si>
  <si>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</si>
  <si>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</si>
  <si>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</si>
  <si>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</si>
  <si>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</si>
  <si>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</si>
  <si>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</si>
  <si>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</si>
  <si>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</si>
  <si>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</si>
  <si>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</si>
  <si>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</si>
  <si>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</si>
  <si>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</si>
  <si>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</si>
  <si>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</si>
  <si>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</si>
  <si>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</si>
  <si>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</si>
  <si>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</si>
  <si>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</si>
  <si>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</si>
  <si>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</si>
  <si>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</si>
  <si>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</si>
  <si>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</si>
  <si>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</si>
  <si>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</si>
  <si>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</si>
  <si>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</si>
  <si>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</si>
  <si>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</si>
  <si>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</si>
  <si>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</si>
  <si>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</si>
  <si>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</si>
  <si>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</si>
  <si>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</si>
  <si>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</si>
  <si>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</si>
  <si>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</si>
  <si>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</si>
  <si>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</si>
  <si>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</si>
  <si>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</si>
  <si>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</si>
  <si>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</si>
  <si>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</si>
  <si>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</si>
  <si>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</si>
  <si>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</si>
  <si>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</si>
  <si>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</si>
  <si>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</si>
  <si>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</si>
  <si>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</si>
  <si>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</si>
  <si>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</si>
  <si>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</si>
  <si>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</si>
  <si>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</si>
  <si>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</si>
  <si>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</si>
  <si>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</si>
  <si>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</si>
  <si>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</si>
  <si>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</si>
  <si>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</si>
  <si>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</si>
  <si>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</si>
  <si>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</si>
  <si>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</si>
  <si>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</si>
  <si>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</si>
  <si>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</si>
  <si>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</si>
  <si>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</si>
  <si>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</si>
  <si>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</si>
  <si>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</si>
  <si>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</si>
  <si>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</si>
  <si>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</si>
  <si>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</si>
  <si>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</si>
  <si>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</si>
  <si>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</si>
  <si>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</si>
  <si>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</si>
  <si>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</si>
  <si>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</si>
  <si>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</si>
  <si>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</si>
  <si>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</si>
  <si>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</si>
  <si>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</si>
  <si>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</si>
  <si>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</si>
  <si>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</si>
  <si>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</si>
  <si>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</si>
  <si>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</si>
  <si>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</si>
  <si>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</si>
  <si>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</si>
  <si>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</si>
  <si>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</si>
  <si>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</si>
  <si>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</si>
  <si>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</si>
  <si>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</si>
  <si>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</si>
  <si>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</si>
  <si>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</si>
  <si>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</si>
  <si>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</si>
  <si>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</si>
  <si>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</si>
  <si>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</si>
  <si>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</si>
  <si>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</si>
  <si>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</si>
  <si>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</si>
  <si>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</si>
  <si>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</si>
  <si>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</si>
  <si>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</si>
  <si>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</si>
  <si>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</si>
  <si>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</si>
  <si>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</si>
  <si>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</si>
  <si>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</si>
  <si>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</si>
  <si>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</si>
  <si>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</si>
  <si>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</si>
  <si>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</si>
  <si>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</si>
  <si>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</si>
  <si>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</si>
  <si>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</si>
  <si>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</si>
  <si>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</si>
  <si>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</si>
  <si>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</si>
  <si>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</si>
  <si>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</si>
  <si>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</si>
  <si>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</si>
  <si>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</si>
  <si>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</si>
  <si>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</si>
  <si>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</si>
  <si>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</si>
  <si>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</si>
  <si>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</si>
  <si>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</si>
  <si>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</si>
  <si>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</si>
  <si>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</si>
  <si>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</si>
  <si>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</si>
  <si>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</si>
  <si>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</si>
  <si>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</si>
  <si>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</si>
  <si>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</si>
  <si>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</si>
  <si>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</si>
  <si>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</si>
  <si>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</si>
  <si>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</si>
  <si>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</si>
  <si>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</si>
  <si>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</si>
  <si>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</si>
  <si>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</si>
  <si>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</si>
  <si>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</si>
  <si>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</si>
  <si>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</si>
  <si>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</si>
  <si>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</si>
  <si>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</si>
  <si>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</si>
  <si>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</si>
  <si>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</si>
  <si>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</si>
  <si>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</si>
  <si>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</si>
  <si>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</si>
  <si>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</si>
  <si>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</si>
  <si>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</si>
  <si>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</si>
  <si>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</si>
  <si>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</si>
  <si>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</si>
  <si>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</si>
  <si>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</si>
  <si>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</si>
  <si>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</si>
  <si>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</si>
  <si>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</si>
  <si>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</si>
  <si>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</si>
  <si>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</si>
  <si>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</si>
  <si>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</si>
  <si>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</si>
  <si>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</si>
  <si>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</si>
  <si>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</si>
  <si>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</si>
  <si>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</si>
  <si>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</si>
  <si>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</si>
  <si>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</si>
  <si>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</si>
  <si>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</si>
  <si>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</si>
  <si>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</si>
  <si>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</si>
  <si>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</si>
  <si>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</si>
  <si>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</si>
  <si>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</si>
  <si>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</si>
  <si>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</si>
  <si>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</si>
  <si>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</si>
  <si>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</si>
  <si>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</si>
  <si>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</si>
  <si>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</si>
  <si>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</si>
  <si>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</si>
  <si>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</si>
  <si>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</si>
  <si>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</si>
  <si>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</si>
  <si>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</si>
  <si>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</si>
  <si>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</si>
  <si>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</si>
  <si>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</si>
  <si>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</si>
  <si>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</si>
  <si>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</si>
  <si>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</si>
  <si>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</si>
  <si>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</si>
  <si>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</si>
  <si>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</si>
  <si>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</si>
  <si>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</si>
  <si>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</si>
  <si>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</si>
  <si>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</si>
  <si>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</si>
  <si>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</si>
  <si>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</si>
  <si>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</si>
  <si>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</si>
  <si>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</si>
  <si>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</si>
  <si>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</si>
  <si>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</si>
  <si>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</si>
  <si>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</si>
  <si>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</si>
  <si>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</si>
  <si>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</si>
  <si>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</si>
  <si>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</si>
  <si>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</si>
  <si>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</si>
  <si>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</si>
  <si>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</si>
  <si>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</si>
  <si>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</si>
  <si>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</si>
  <si>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</si>
  <si>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</si>
  <si>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</si>
  <si>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</si>
  <si>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</si>
  <si>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</si>
  <si>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</si>
  <si>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</si>
  <si>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</si>
  <si>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</si>
  <si>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</si>
  <si>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</si>
  <si>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</si>
  <si>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</si>
  <si>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</si>
  <si>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</si>
  <si>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</si>
  <si>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</si>
  <si>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</si>
  <si>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</si>
  <si>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</si>
  <si>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</si>
  <si>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</si>
  <si>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</si>
  <si>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</si>
  <si>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</si>
  <si>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</si>
  <si>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</si>
  <si>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</si>
  <si>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</si>
  <si>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</si>
  <si>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</si>
  <si>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</si>
  <si>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</si>
  <si>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</si>
  <si>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</si>
  <si>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</si>
  <si>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</si>
  <si>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</si>
  <si>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</si>
  <si>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</si>
  <si>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</si>
  <si>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</si>
  <si>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</si>
  <si>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</si>
  <si>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</si>
  <si>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</si>
  <si>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</si>
  <si>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</si>
  <si>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</si>
  <si>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</si>
  <si>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</si>
  <si>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</si>
  <si>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</si>
  <si>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</si>
  <si>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</si>
  <si>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</si>
  <si>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</si>
  <si>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</si>
  <si>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</si>
  <si>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</si>
  <si>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</si>
  <si>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</si>
  <si>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</si>
  <si>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</si>
  <si>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</si>
  <si>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</si>
  <si>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</si>
  <si>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</si>
  <si>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</si>
  <si>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</si>
  <si>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</si>
  <si>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</si>
  <si>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</si>
  <si>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</si>
  <si>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</si>
  <si>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</si>
  <si>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</si>
  <si>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</si>
  <si>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</si>
  <si>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</si>
  <si>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</si>
  <si>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</si>
  <si>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</si>
  <si>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</si>
  <si>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</si>
  <si>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</si>
  <si>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</si>
  <si>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</si>
  <si>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</si>
  <si>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</si>
  <si>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</si>
  <si>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</si>
  <si>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</si>
  <si>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</si>
  <si>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</si>
  <si>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</si>
  <si>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</si>
  <si>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</si>
  <si>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</si>
  <si>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</si>
  <si>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</si>
  <si>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</si>
  <si>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</si>
  <si>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</si>
  <si>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</si>
  <si>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</si>
  <si>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</si>
  <si>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</si>
  <si>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</si>
  <si>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</si>
  <si>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</si>
  <si>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</si>
  <si>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</si>
  <si>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</si>
  <si>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</si>
  <si>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</si>
  <si>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</si>
  <si>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</si>
  <si>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</si>
  <si>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</si>
  <si>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</si>
  <si>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</si>
  <si>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</si>
  <si>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</si>
  <si>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</si>
  <si>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</si>
  <si>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</si>
  <si>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</si>
  <si>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</si>
  <si>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</si>
  <si>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</si>
  <si>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</si>
  <si>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</si>
  <si>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</si>
  <si>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</si>
  <si>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</si>
  <si>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</si>
  <si>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</si>
  <si>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</si>
  <si>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</si>
  <si>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</si>
  <si>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</si>
  <si>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</si>
  <si>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</si>
  <si>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</si>
  <si>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</si>
  <si>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</si>
  <si>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</si>
  <si>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</si>
  <si>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</si>
  <si>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</si>
  <si>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</si>
  <si>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</si>
  <si>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</si>
  <si>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</si>
  <si>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</si>
  <si>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</si>
  <si>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</si>
  <si>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</si>
  <si>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</si>
  <si>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</si>
  <si>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</si>
  <si>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</si>
  <si>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</si>
  <si>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</si>
  <si>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</si>
  <si>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</si>
  <si>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</si>
  <si>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</si>
  <si>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</si>
  <si>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</si>
  <si>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</si>
  <si>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</si>
  <si>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</si>
  <si>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</si>
  <si>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</si>
  <si>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</si>
  <si>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</si>
  <si>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</si>
  <si>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</si>
  <si>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</si>
  <si>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</si>
  <si>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</si>
  <si>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</si>
  <si>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</si>
  <si>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</si>
  <si>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</si>
  <si>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</si>
  <si>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</si>
  <si>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</si>
  <si>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</si>
  <si>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</si>
  <si>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</si>
  <si>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</si>
  <si>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</si>
  <si>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</si>
  <si>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</si>
  <si>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</si>
  <si>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</si>
  <si>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</si>
  <si>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</si>
  <si>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</si>
  <si>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</si>
  <si>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</si>
  <si>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</si>
  <si>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</si>
  <si>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</si>
  <si>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</si>
  <si>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</si>
  <si>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</si>
  <si>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</si>
  <si>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</si>
  <si>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</si>
  <si>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</si>
  <si>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</si>
  <si>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</si>
  <si>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</si>
  <si>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</si>
  <si>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</si>
  <si>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</si>
  <si>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</si>
  <si>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</si>
  <si>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</si>
  <si>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</si>
  <si>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</si>
  <si>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</si>
  <si>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</si>
  <si>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</si>
  <si>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</si>
  <si>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</si>
  <si>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</si>
  <si>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</si>
  <si>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</si>
  <si>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</si>
  <si>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</si>
  <si>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</si>
  <si>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</si>
  <si>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</si>
  <si>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</si>
  <si>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</si>
  <si>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</si>
  <si>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</si>
  <si>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</si>
  <si>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</si>
  <si>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</si>
  <si>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</si>
  <si>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</si>
  <si>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</si>
  <si>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</si>
  <si>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</si>
  <si>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</si>
  <si>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</si>
  <si>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</si>
  <si>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</si>
  <si>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</si>
  <si>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</si>
  <si>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</si>
  <si>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</si>
  <si>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</si>
  <si>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</si>
  <si>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</si>
  <si>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</si>
  <si>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</si>
  <si>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</si>
  <si>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</si>
  <si>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</si>
  <si>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</si>
  <si>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</si>
  <si>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</si>
  <si>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</si>
  <si>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</si>
  <si>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</si>
  <si>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</si>
  <si>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</si>
  <si>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</si>
  <si>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</si>
  <si>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</si>
  <si>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</si>
  <si>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</si>
  <si>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</si>
  <si>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</si>
  <si>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</si>
  <si>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</si>
  <si>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</si>
  <si>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</si>
  <si>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</si>
  <si>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</si>
  <si>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</si>
  <si>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</si>
  <si>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</si>
  <si>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</si>
  <si>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</si>
  <si>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</si>
  <si>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</si>
  <si>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</si>
  <si>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</si>
  <si>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</si>
  <si>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</si>
  <si>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</si>
  <si>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</si>
  <si>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</si>
  <si>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</si>
  <si>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</si>
  <si>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</si>
  <si>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</si>
  <si>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</si>
  <si>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</si>
  <si>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</si>
  <si>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</si>
  <si>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</si>
  <si>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</si>
  <si>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</si>
  <si>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</si>
  <si>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</si>
  <si>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</si>
  <si>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</si>
  <si>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</si>
  <si>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</si>
  <si>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</si>
  <si>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</si>
  <si>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</si>
  <si>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</si>
  <si>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</si>
  <si>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</si>
  <si>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</si>
  <si>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</si>
  <si>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</si>
  <si>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</si>
  <si>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</si>
  <si>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</si>
  <si>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</si>
  <si>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</si>
  <si>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</si>
  <si>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</si>
  <si>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</si>
  <si>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</si>
  <si>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</si>
  <si>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</si>
  <si>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</si>
  <si>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</si>
  <si>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</si>
  <si>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</si>
  <si>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</si>
  <si>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</si>
  <si>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</si>
  <si>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</si>
  <si>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</si>
  <si>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</si>
  <si>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</si>
  <si>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</si>
  <si>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</si>
  <si>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</si>
  <si>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</si>
  <si>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</si>
  <si>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</si>
  <si>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</si>
  <si>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</si>
  <si>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</si>
  <si>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</si>
  <si>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</si>
  <si>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</si>
  <si>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</si>
  <si>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</si>
  <si>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</si>
  <si>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</si>
  <si>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</si>
  <si>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</si>
  <si>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</si>
  <si>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</si>
  <si>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</si>
  <si>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</si>
  <si>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</si>
  <si>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</si>
  <si>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</si>
  <si>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</si>
  <si>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</si>
  <si>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</si>
  <si>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</si>
  <si>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</si>
  <si>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</si>
  <si>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</si>
  <si>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</si>
  <si>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</si>
  <si>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</si>
  <si>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</si>
  <si>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</si>
  <si>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</si>
  <si>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</si>
  <si>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</si>
  <si>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</si>
  <si>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</si>
  <si>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</si>
  <si>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</si>
  <si>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</si>
  <si>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</si>
  <si>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</si>
  <si>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</si>
  <si>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</si>
  <si>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</si>
  <si>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</si>
  <si>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</si>
  <si>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</si>
  <si>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</si>
  <si>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</si>
  <si>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</si>
  <si>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</si>
  <si>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</si>
  <si>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</si>
  <si>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</si>
  <si>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</si>
  <si>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</si>
  <si>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</si>
  <si>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</si>
  <si>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</si>
  <si>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</si>
  <si>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</si>
  <si>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</si>
  <si>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</si>
  <si>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</si>
  <si>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</si>
  <si>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</si>
  <si>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</si>
  <si>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</si>
  <si>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</si>
  <si>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</si>
  <si>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</si>
  <si>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</si>
  <si>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</si>
  <si>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</si>
  <si>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</si>
  <si>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</si>
  <si>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</si>
  <si>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</si>
  <si>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</si>
  <si>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</si>
  <si>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</si>
  <si>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</si>
  <si>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</si>
  <si>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</si>
  <si>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</si>
  <si>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</si>
  <si>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</si>
  <si>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</si>
  <si>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</si>
  <si>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</si>
  <si>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</si>
  <si>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</si>
  <si>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</si>
  <si>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</si>
  <si>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</si>
  <si>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</si>
  <si>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</si>
  <si>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</si>
  <si>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</si>
  <si>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</si>
  <si>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</si>
  <si>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</si>
  <si>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</si>
  <si>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</si>
  <si>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</si>
  <si>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</si>
  <si>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</si>
  <si>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</si>
  <si>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</si>
  <si>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</si>
  <si>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</si>
  <si>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</si>
  <si>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</si>
  <si>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</si>
  <si>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</si>
  <si>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</si>
  <si>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</si>
  <si>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</si>
  <si>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</si>
  <si>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</si>
  <si>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</si>
  <si>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</si>
  <si>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</si>
  <si>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</si>
  <si>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</si>
  <si>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</si>
  <si>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</si>
  <si>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</si>
  <si>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</si>
  <si>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</si>
  <si>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</si>
  <si>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</si>
  <si>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</si>
  <si>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</si>
  <si>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</si>
  <si>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</si>
  <si>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</si>
  <si>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</si>
  <si>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</si>
  <si>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</si>
  <si>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</si>
  <si>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</si>
  <si>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</si>
  <si>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</si>
  <si>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</si>
  <si>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</si>
  <si>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</si>
  <si>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</si>
  <si>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</si>
  <si>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</si>
  <si>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</si>
  <si>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</si>
  <si>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</si>
  <si>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</si>
  <si>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</si>
  <si>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</si>
  <si>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</si>
  <si>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</si>
  <si>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</si>
  <si>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</si>
  <si>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</si>
  <si>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</si>
  <si>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</si>
  <si>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</si>
  <si>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</si>
  <si>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</si>
  <si>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</si>
  <si>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</si>
  <si>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</si>
  <si>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</si>
  <si>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</si>
  <si>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</si>
  <si>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</si>
  <si>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</si>
  <si>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</si>
  <si>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</si>
  <si>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</si>
  <si>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</si>
  <si>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</si>
  <si>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</si>
  <si>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</si>
  <si>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</si>
  <si>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</si>
  <si>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</si>
  <si>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</si>
  <si>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</si>
  <si>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</si>
  <si>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</si>
  <si>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</si>
  <si>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</si>
  <si>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</si>
  <si>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</si>
  <si>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</si>
  <si>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</si>
  <si>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</si>
  <si>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</si>
  <si>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</si>
  <si>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</si>
  <si>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</si>
  <si>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</si>
  <si>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</si>
  <si>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</si>
  <si>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</si>
  <si>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</si>
  <si>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</si>
  <si>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</si>
  <si>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</si>
  <si>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</si>
  <si>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</si>
  <si>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</si>
  <si>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</si>
  <si>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</si>
  <si>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</si>
  <si>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</si>
  <si>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</si>
  <si>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</si>
  <si>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</si>
  <si>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</si>
  <si>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</si>
  <si>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</si>
  <si>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</si>
  <si>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</si>
  <si>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</si>
  <si>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</si>
  <si>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</si>
  <si>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</si>
  <si>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</si>
  <si>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</si>
  <si>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</si>
  <si>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</si>
  <si>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</si>
  <si>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</si>
  <si>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</si>
  <si>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</si>
  <si>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</si>
  <si>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</si>
  <si>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</si>
  <si>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</si>
  <si>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</si>
  <si>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</si>
  <si>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</si>
  <si>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</si>
  <si>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</si>
  <si>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</si>
  <si>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</si>
  <si>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</si>
  <si>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</si>
  <si>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</si>
  <si>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</si>
  <si>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</si>
  <si>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</si>
  <si>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</si>
  <si>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</si>
  <si>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</si>
  <si>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</si>
  <si>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</si>
  <si>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</si>
  <si>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</si>
  <si>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</si>
  <si>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</si>
  <si>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</si>
  <si>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</si>
  <si>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</si>
  <si>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</si>
  <si>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</si>
  <si>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</si>
  <si>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</si>
  <si>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</si>
  <si>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</si>
  <si>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</si>
  <si>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</si>
  <si>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</si>
  <si>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</si>
  <si>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</si>
  <si>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</si>
  <si>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</si>
  <si>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</si>
  <si>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</si>
  <si>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</si>
  <si>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</si>
  <si>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</si>
  <si>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</si>
  <si>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</si>
  <si>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</si>
  <si>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</si>
  <si>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</si>
  <si>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</si>
  <si>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</si>
  <si>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</si>
  <si>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</si>
  <si>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</si>
  <si>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</si>
  <si>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</si>
  <si>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</si>
  <si>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</si>
  <si>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</si>
  <si>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</si>
  <si>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</si>
  <si>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</si>
  <si>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</si>
  <si>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</si>
  <si>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</si>
  <si>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</si>
  <si>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</si>
  <si>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</si>
  <si>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</si>
  <si>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</si>
  <si>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</si>
  <si>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</si>
  <si>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</si>
  <si>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</si>
  <si>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</si>
  <si>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</si>
  <si>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</si>
  <si>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</si>
  <si>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</si>
  <si>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</si>
  <si>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</si>
  <si>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</si>
  <si>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</si>
  <si>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</si>
  <si>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</si>
  <si>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</si>
  <si>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</si>
  <si>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</si>
  <si>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</si>
  <si>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</si>
  <si>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</si>
  <si>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</si>
  <si>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</si>
  <si>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</si>
  <si>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</si>
  <si>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</si>
  <si>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</si>
  <si>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</si>
  <si>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</si>
  <si>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</si>
  <si>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</si>
  <si>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</si>
  <si>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</si>
  <si>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</si>
  <si>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</si>
  <si>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</si>
  <si>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</si>
  <si>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</si>
  <si>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</si>
  <si>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</si>
  <si>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</si>
  <si>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</si>
  <si>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</si>
  <si>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</si>
  <si>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</si>
  <si>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</si>
  <si>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</si>
  <si>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</si>
  <si>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</si>
  <si>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</si>
  <si>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</si>
  <si>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</si>
  <si>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</si>
  <si>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</si>
  <si>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</si>
  <si>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</si>
  <si>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</si>
  <si>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</si>
  <si>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</si>
  <si>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</si>
  <si>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</si>
  <si>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</si>
  <si>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</si>
  <si>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</si>
  <si>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</si>
  <si>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</si>
  <si>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</si>
  <si>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</si>
  <si>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</si>
  <si>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</si>
  <si>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</si>
  <si>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</si>
  <si>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</si>
  <si>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</si>
  <si>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</si>
  <si>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</si>
  <si>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</si>
  <si>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</si>
  <si>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</si>
  <si>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</si>
  <si>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</si>
  <si>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</si>
  <si>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</si>
  <si>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</si>
  <si>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</si>
  <si>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</si>
  <si>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</si>
  <si>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</si>
  <si>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</si>
  <si>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</si>
  <si>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</si>
  <si>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</si>
  <si>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</si>
  <si>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</si>
  <si>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</si>
  <si>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</si>
  <si>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</si>
  <si>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</si>
  <si>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</si>
  <si>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</si>
  <si>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</si>
  <si>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</si>
  <si>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</si>
  <si>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</si>
  <si>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</si>
  <si>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</si>
  <si>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</si>
  <si>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</si>
  <si>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</si>
  <si>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</si>
  <si>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</si>
  <si>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</si>
  <si>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</si>
  <si>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</si>
  <si>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</si>
  <si>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</si>
  <si>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</si>
  <si>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</si>
  <si>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</si>
  <si>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</si>
  <si>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</si>
  <si>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</si>
  <si>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</si>
  <si>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</si>
  <si>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</si>
  <si>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</si>
  <si>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</si>
  <si>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</si>
  <si>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</si>
  <si>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</si>
  <si>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</si>
  <si>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</si>
  <si>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</si>
  <si>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</si>
  <si>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</si>
  <si>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</si>
  <si>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</si>
  <si>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</si>
  <si>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</si>
  <si>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</si>
  <si>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</si>
  <si>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</si>
  <si>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</si>
  <si>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</si>
  <si>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</si>
  <si>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</si>
  <si>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</si>
  <si>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</si>
  <si>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</si>
  <si>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</si>
  <si>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</si>
  <si>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</si>
  <si>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</si>
  <si>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</si>
  <si>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</si>
  <si>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</si>
  <si>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</si>
  <si>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</si>
  <si>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</si>
  <si>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</si>
  <si>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</si>
  <si>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</si>
  <si>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</si>
  <si>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</si>
  <si>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</si>
  <si>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</si>
  <si>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</si>
  <si>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</si>
  <si>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</si>
  <si>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</si>
  <si>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</si>
  <si>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</si>
  <si>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</si>
  <si>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</si>
  <si>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</si>
  <si>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</si>
  <si>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</si>
  <si>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</si>
  <si>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</si>
  <si>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</si>
  <si>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</si>
  <si>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</si>
  <si>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</si>
  <si>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</si>
  <si>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</si>
  <si>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</si>
  <si>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</si>
  <si>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</si>
  <si>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</si>
  <si>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</si>
  <si>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</si>
  <si>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</si>
  <si>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</si>
  <si>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</si>
  <si>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</si>
  <si>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</si>
  <si>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</si>
  <si>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</si>
  <si>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</si>
  <si>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</si>
  <si>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</si>
  <si>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</si>
  <si>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</si>
  <si>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</si>
  <si>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</si>
  <si>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</si>
  <si>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</si>
  <si>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</si>
  <si>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</si>
  <si>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</si>
  <si>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</si>
  <si>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</si>
  <si>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</si>
  <si>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</si>
  <si>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</si>
  <si>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</si>
  <si>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</si>
  <si>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</si>
  <si>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</si>
  <si>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</si>
  <si>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</si>
  <si>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</si>
  <si>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</si>
  <si>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</si>
  <si>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</si>
  <si>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</si>
  <si>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</si>
  <si>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</si>
  <si>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</si>
  <si>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</si>
  <si>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</si>
  <si>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</si>
  <si>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</si>
  <si>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</si>
  <si>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</si>
  <si>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</si>
  <si>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</si>
  <si>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</si>
  <si>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</si>
  <si>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</si>
  <si>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</si>
  <si>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</si>
  <si>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</si>
  <si>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</si>
  <si>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</si>
  <si>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</si>
  <si>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</si>
  <si>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</si>
  <si>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</si>
  <si>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</si>
  <si>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</si>
  <si>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</si>
  <si>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</si>
  <si>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</si>
  <si>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</si>
  <si>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</si>
  <si>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</si>
  <si>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</si>
  <si>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</si>
  <si>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</si>
  <si>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</si>
  <si>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</si>
  <si>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</si>
  <si>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</si>
  <si>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</si>
  <si>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</si>
  <si>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</si>
  <si>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</si>
  <si>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</si>
  <si>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</si>
  <si>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</si>
  <si>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</si>
  <si>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</si>
  <si>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</si>
  <si>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</si>
  <si>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</si>
  <si>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</si>
  <si>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</si>
  <si>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</si>
  <si>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</si>
  <si>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</si>
  <si>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</si>
  <si>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</si>
  <si>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</si>
  <si>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</si>
  <si>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</si>
  <si>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</si>
  <si>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</si>
  <si>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</si>
  <si>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</si>
  <si>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</si>
  <si>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</si>
  <si>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</si>
  <si>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</si>
  <si>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</si>
  <si>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</si>
  <si>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</si>
  <si>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</si>
  <si>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</si>
  <si>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</si>
  <si>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</si>
  <si>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</si>
  <si>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</si>
  <si>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</si>
  <si>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</si>
  <si>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</si>
  <si>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</si>
  <si>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</si>
  <si>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</si>
  <si>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</si>
  <si>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</si>
  <si>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</si>
  <si>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</si>
  <si>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</si>
  <si>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</si>
  <si>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</si>
  <si>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</si>
  <si>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</si>
  <si>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</si>
  <si>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</si>
  <si>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</si>
  <si>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</si>
  <si>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</si>
  <si>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</si>
  <si>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</si>
  <si>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</si>
  <si>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</si>
  <si>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</si>
  <si>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</si>
  <si>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</si>
  <si>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</si>
  <si>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</si>
  <si>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</si>
  <si>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</si>
  <si>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</si>
  <si>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</si>
  <si>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</si>
  <si>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</si>
  <si>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</si>
  <si>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</si>
  <si>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</si>
  <si>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</si>
  <si>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</si>
  <si>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</si>
  <si>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</si>
  <si>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</si>
  <si>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</si>
  <si>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</si>
  <si>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</si>
  <si>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</si>
  <si>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</si>
  <si>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</si>
  <si>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</si>
  <si>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</si>
  <si>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</si>
  <si>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</si>
  <si>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</si>
  <si>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</si>
  <si>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</si>
  <si>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</si>
  <si>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</si>
  <si>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</si>
  <si>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</si>
  <si>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</si>
  <si>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</si>
  <si>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</si>
  <si>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</si>
  <si>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</si>
  <si>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</si>
  <si>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</si>
  <si>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</si>
  <si>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</si>
  <si>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</si>
  <si>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</si>
  <si>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</si>
  <si>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</si>
  <si>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</si>
  <si>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</si>
  <si>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</si>
  <si>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</si>
  <si>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</si>
  <si>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</si>
  <si>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</si>
  <si>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</si>
  <si>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</si>
  <si>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</si>
  <si>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</si>
  <si>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</si>
  <si>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</si>
  <si>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</si>
  <si>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</si>
  <si>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</si>
  <si>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</si>
  <si>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</si>
  <si>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</si>
  <si>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</si>
  <si>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</si>
  <si>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</si>
  <si>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</si>
  <si>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</si>
  <si>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</si>
  <si>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</si>
  <si>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</si>
  <si>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</si>
  <si>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</si>
  <si>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</si>
  <si>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</si>
  <si>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</si>
  <si>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</si>
  <si>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</si>
  <si>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</si>
  <si>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</si>
  <si>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</si>
  <si>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</si>
  <si>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</si>
  <si>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</si>
  <si>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</si>
  <si>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</si>
  <si>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</si>
  <si>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</si>
  <si>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</si>
  <si>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</si>
  <si>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</si>
  <si>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</si>
  <si>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</si>
  <si>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</si>
  <si>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</si>
  <si>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</si>
  <si>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</si>
  <si>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</si>
  <si>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</si>
  <si>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</si>
  <si>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</si>
  <si>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</si>
  <si>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</si>
  <si>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</si>
  <si>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</si>
  <si>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</si>
  <si>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</si>
  <si>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</si>
  <si>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</si>
  <si>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</si>
  <si>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</si>
  <si>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</si>
  <si>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</si>
  <si>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</si>
  <si>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</si>
  <si>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</si>
  <si>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</si>
  <si>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</si>
  <si>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</si>
  <si>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</si>
  <si>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</si>
  <si>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</si>
  <si>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</si>
  <si>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</si>
  <si>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</si>
  <si>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</si>
  <si>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</si>
  <si>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</si>
  <si>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</si>
  <si>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</si>
  <si>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</si>
  <si>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</si>
  <si>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</si>
  <si>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</si>
  <si>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</si>
  <si>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</si>
  <si>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</si>
  <si>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</si>
  <si>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</si>
  <si>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</si>
  <si>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</si>
  <si>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</si>
  <si>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</si>
  <si>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</si>
  <si>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</si>
  <si>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</si>
  <si>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</si>
  <si>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</si>
  <si>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</si>
  <si>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</si>
  <si>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</si>
  <si>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</si>
  <si>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</si>
  <si>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</si>
  <si>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</si>
  <si>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</si>
  <si>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</si>
  <si>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</si>
  <si>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</si>
  <si>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</si>
  <si>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</si>
  <si>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</si>
  <si>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</si>
  <si>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</si>
  <si>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</si>
  <si>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</si>
  <si>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</si>
  <si>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</si>
  <si>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</si>
  <si>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</si>
  <si>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</si>
  <si>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</si>
  <si>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</si>
  <si>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</si>
  <si>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</si>
  <si>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</si>
  <si>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</si>
  <si>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</si>
  <si>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</si>
  <si>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</si>
  <si>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</si>
  <si>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</si>
  <si>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</si>
  <si>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</si>
  <si>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</si>
  <si>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</si>
  <si>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</si>
  <si>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</si>
  <si>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</si>
  <si>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</si>
  <si>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</si>
  <si>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</si>
  <si>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</si>
  <si>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</si>
  <si>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</si>
  <si>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</si>
  <si>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</si>
  <si>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</si>
  <si>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</si>
  <si>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</si>
  <si>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</si>
  <si>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</si>
  <si>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</si>
  <si>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</si>
  <si>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</si>
  <si>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</si>
  <si>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</si>
  <si>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</si>
  <si>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</si>
  <si>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</si>
  <si>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</si>
  <si>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</si>
  <si>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</si>
  <si>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</si>
  <si>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</si>
  <si>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</si>
  <si>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</si>
  <si>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</si>
  <si>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</si>
  <si>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</si>
  <si>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</si>
  <si>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</si>
  <si>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</si>
  <si>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</si>
  <si>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</si>
  <si>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</si>
  <si>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</si>
  <si>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</si>
  <si>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</si>
  <si>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</si>
  <si>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</si>
  <si>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</si>
  <si>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</si>
  <si>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</si>
  <si>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</si>
  <si>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</si>
  <si>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</si>
  <si>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</si>
  <si>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</si>
  <si>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</si>
  <si>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</si>
  <si>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</si>
  <si>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</si>
  <si>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</si>
  <si>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</si>
  <si>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</si>
  <si>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</si>
  <si>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</si>
  <si>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</si>
  <si>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</si>
  <si>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</si>
  <si>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</si>
  <si>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</si>
  <si>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</si>
  <si>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</si>
  <si>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</si>
  <si>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</si>
  <si>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</si>
  <si>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</si>
  <si>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</si>
  <si>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</si>
  <si>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</si>
  <si>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</si>
  <si>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</si>
  <si>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</si>
  <si>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</si>
  <si>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</si>
  <si>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</si>
  <si>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</si>
  <si>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</si>
  <si>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</si>
  <si>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</si>
  <si>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</si>
  <si>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</si>
  <si>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</si>
  <si>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</si>
  <si>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</si>
  <si>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</si>
  <si>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</si>
  <si>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</si>
  <si>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</si>
  <si>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</si>
  <si>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</si>
  <si>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</si>
  <si>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</si>
  <si>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</si>
  <si>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</si>
  <si>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</si>
  <si>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</si>
  <si>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</si>
  <si>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</si>
  <si>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</si>
  <si>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</si>
  <si>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</si>
  <si>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</si>
  <si>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</si>
  <si>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</si>
  <si>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</si>
  <si>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</si>
  <si>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</si>
  <si>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</si>
  <si>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</si>
  <si>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</si>
  <si>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</si>
  <si>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</si>
  <si>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</si>
  <si>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</si>
  <si>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</si>
  <si>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</si>
  <si>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</si>
  <si>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</si>
  <si>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</si>
  <si>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</si>
  <si>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</si>
  <si>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</si>
  <si>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</si>
  <si>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</si>
  <si>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</si>
  <si>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</si>
  <si>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</si>
  <si>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</si>
  <si>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</si>
  <si>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</si>
  <si>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</si>
  <si>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</si>
  <si>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</si>
  <si>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</si>
  <si>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</si>
  <si>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</si>
  <si>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</si>
  <si>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</si>
  <si>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</si>
  <si>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</si>
  <si>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</si>
  <si>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</si>
  <si>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</si>
  <si>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</si>
  <si>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</si>
  <si>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</si>
  <si>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</si>
  <si>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</si>
  <si>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</si>
  <si>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</si>
  <si>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</si>
  <si>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</si>
  <si>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</si>
  <si>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</si>
  <si>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</si>
  <si>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</si>
  <si>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</si>
  <si>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</si>
  <si>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</si>
  <si>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</si>
  <si>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</si>
  <si>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</si>
  <si>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</si>
  <si>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</si>
  <si>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</si>
  <si>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</si>
  <si>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</si>
  <si>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</si>
  <si>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</si>
  <si>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</si>
  <si>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</si>
  <si>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</si>
  <si>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</si>
  <si>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</si>
  <si>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</si>
  <si>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</si>
  <si>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</si>
  <si>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</si>
  <si>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</si>
  <si>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</si>
  <si>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</si>
  <si>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</si>
  <si>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</si>
  <si>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</si>
  <si>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</si>
  <si>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</si>
  <si>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</si>
  <si>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</si>
  <si>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</si>
  <si>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</si>
  <si>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</si>
  <si>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</si>
  <si>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</si>
  <si>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</si>
  <si>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</si>
  <si>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</si>
  <si>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</si>
  <si>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</si>
  <si>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</si>
  <si>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</si>
  <si>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</si>
  <si>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</si>
  <si>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</si>
  <si>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</si>
  <si>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</si>
  <si>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</si>
  <si>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</si>
  <si>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</si>
  <si>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</si>
  <si>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</si>
  <si>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</si>
  <si>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</si>
  <si>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</si>
  <si>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</si>
  <si>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</si>
  <si>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</si>
  <si>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</si>
  <si>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</si>
  <si>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</si>
  <si>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</si>
  <si>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</si>
  <si>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</si>
  <si>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</si>
  <si>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</si>
  <si>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</si>
  <si>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</si>
  <si>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</si>
  <si>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</si>
  <si>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</si>
  <si>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</si>
  <si>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</si>
  <si>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</si>
  <si>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</si>
  <si>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</si>
  <si>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</si>
  <si>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</si>
  <si>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</si>
  <si>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</si>
  <si>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</si>
  <si>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</si>
  <si>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</si>
  <si>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</si>
  <si>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</si>
  <si>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</si>
  <si>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</si>
  <si>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</si>
  <si>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</si>
  <si>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</si>
  <si>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</si>
  <si>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</si>
  <si>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</si>
  <si>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</si>
  <si>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</si>
  <si>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</si>
  <si>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</si>
  <si>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</si>
  <si>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</si>
  <si>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</si>
  <si>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</si>
  <si>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</si>
  <si>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</si>
  <si>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</si>
  <si>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</si>
  <si>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</si>
  <si>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</si>
  <si>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</si>
  <si>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</si>
  <si>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</si>
  <si>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</si>
  <si>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</si>
  <si>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</si>
  <si>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</si>
  <si>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</si>
  <si>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</si>
  <si>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</si>
  <si>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</si>
  <si>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</si>
  <si>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</si>
  <si>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</si>
  <si>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</si>
  <si>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</si>
  <si>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</si>
  <si>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</si>
  <si>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</si>
  <si>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</si>
  <si>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</si>
  <si>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</si>
  <si>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</si>
  <si>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</si>
  <si>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</si>
  <si>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</si>
  <si>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</si>
  <si>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</si>
  <si>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</si>
  <si>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</si>
  <si>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</si>
  <si>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</si>
  <si>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</si>
  <si>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</si>
  <si>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</si>
  <si>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</si>
  <si>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</si>
  <si>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</si>
  <si>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</si>
  <si>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</si>
  <si>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</si>
  <si>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</si>
  <si>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</si>
  <si>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</si>
  <si>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</si>
  <si>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</si>
  <si>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</si>
  <si>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</si>
  <si>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</si>
  <si>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</si>
  <si>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</si>
  <si>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</si>
  <si>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</si>
  <si>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</si>
  <si>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</si>
  <si>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</si>
  <si>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</si>
  <si>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</si>
  <si>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</si>
  <si>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</si>
  <si>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</si>
  <si>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</si>
  <si>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</si>
  <si>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</si>
  <si>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</si>
  <si>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</si>
  <si>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</si>
  <si>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</si>
  <si>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</si>
  <si>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</si>
  <si>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</si>
  <si>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</si>
  <si>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</si>
  <si>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</si>
  <si>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</si>
  <si>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</si>
  <si>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</si>
  <si>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</si>
  <si>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</si>
  <si>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</si>
  <si>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</si>
  <si>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</si>
  <si>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</si>
  <si>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</si>
  <si>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</si>
  <si>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</si>
  <si>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</si>
  <si>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</si>
  <si>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</si>
  <si>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</si>
  <si>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</si>
  <si>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</si>
  <si>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</si>
  <si>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</si>
  <si>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</si>
  <si>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</si>
  <si>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</si>
  <si>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</si>
  <si>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</si>
  <si>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</si>
  <si>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</si>
  <si>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</si>
  <si>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</si>
  <si>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</si>
  <si>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</si>
  <si>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</si>
  <si>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</si>
  <si>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</si>
  <si>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</si>
  <si>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</si>
  <si>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</si>
  <si>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</si>
  <si>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</si>
  <si>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</si>
  <si>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</si>
  <si>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</si>
  <si>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</si>
  <si>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</si>
  <si>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</si>
  <si>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</si>
  <si>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</si>
  <si>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</si>
  <si>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</si>
  <si>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</si>
  <si>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</si>
  <si>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</si>
  <si>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</si>
  <si>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</si>
  <si>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</si>
  <si>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</si>
  <si>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</si>
  <si>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</si>
  <si>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</si>
  <si>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</si>
  <si>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</si>
  <si>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</si>
  <si>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</si>
  <si>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</si>
  <si>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</si>
  <si>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</si>
  <si>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</si>
  <si>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</si>
  <si>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</si>
  <si>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</si>
  <si>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</si>
  <si>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</si>
  <si>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</si>
  <si>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</si>
  <si>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</si>
  <si>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</si>
  <si>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</si>
  <si>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</si>
  <si>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</si>
  <si>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</si>
  <si>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</si>
  <si>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</si>
  <si>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</si>
  <si>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</si>
  <si>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</si>
  <si>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</si>
  <si>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</si>
  <si>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</si>
  <si>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</si>
  <si>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</si>
  <si>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</si>
  <si>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</si>
  <si>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</si>
  <si>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</si>
  <si>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</si>
  <si>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</si>
  <si>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</si>
  <si>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</si>
  <si>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</si>
  <si>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</si>
  <si>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</si>
  <si>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</si>
  <si>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</si>
  <si>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</si>
  <si>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</si>
  <si>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</si>
  <si>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</si>
  <si>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</si>
  <si>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</si>
  <si>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</si>
  <si>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</si>
  <si>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</si>
  <si>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</si>
  <si>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</si>
  <si>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</si>
  <si>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</si>
  <si>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</si>
  <si>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</si>
  <si>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</si>
  <si>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</si>
  <si>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</si>
  <si>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</si>
  <si>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</si>
  <si>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</si>
  <si>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</si>
  <si>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</si>
  <si>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</si>
  <si>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</si>
  <si>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</si>
  <si>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</si>
  <si>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</si>
  <si>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</si>
  <si>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</si>
  <si>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</si>
  <si>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</si>
  <si>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</si>
  <si>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</si>
  <si>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</si>
  <si>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</si>
  <si>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</si>
  <si>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</si>
  <si>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</si>
  <si>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</si>
  <si>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</si>
  <si>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</si>
  <si>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</si>
  <si>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</si>
  <si>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</si>
  <si>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</si>
  <si>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</si>
  <si>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</si>
  <si>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</si>
  <si>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</si>
  <si>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</si>
  <si>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</si>
  <si>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</si>
  <si>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</si>
  <si>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</si>
  <si>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</si>
  <si>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</si>
  <si>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</si>
  <si>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</si>
  <si>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</si>
  <si>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</si>
  <si>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</si>
  <si>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</si>
  <si>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</si>
  <si>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</si>
  <si>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</si>
  <si>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</si>
  <si>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</si>
  <si>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</si>
  <si>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</si>
  <si>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</si>
  <si>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</si>
  <si>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</si>
  <si>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</si>
  <si>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</si>
  <si>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</si>
  <si>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</si>
  <si>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</si>
  <si>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</si>
  <si>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</si>
  <si>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</si>
  <si>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</si>
  <si>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</si>
  <si>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</si>
  <si>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</si>
  <si>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</si>
  <si>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</si>
  <si>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</si>
  <si>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</si>
  <si>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</si>
  <si>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</si>
  <si>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</si>
  <si>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</si>
  <si>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</si>
  <si>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</si>
  <si>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</si>
  <si>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</si>
  <si>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</si>
  <si>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</si>
  <si>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</si>
  <si>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</si>
  <si>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</si>
  <si>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</si>
  <si>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</si>
  <si>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</si>
  <si>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</si>
  <si>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</si>
  <si>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</si>
  <si>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</si>
  <si>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</si>
  <si>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</si>
  <si>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</si>
  <si>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</si>
  <si>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</si>
  <si>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</si>
  <si>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</si>
  <si>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</si>
  <si>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</si>
  <si>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</si>
  <si>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</si>
  <si>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</si>
  <si>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</si>
  <si>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</si>
  <si>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</si>
  <si>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</si>
  <si>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</si>
  <si>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</si>
  <si>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</si>
  <si>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</si>
  <si>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</si>
  <si>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</si>
  <si>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</si>
  <si>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</si>
  <si>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</si>
  <si>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</si>
  <si>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</si>
  <si>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</si>
  <si>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</si>
  <si>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</si>
  <si>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</si>
  <si>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</si>
  <si>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</si>
  <si>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</si>
  <si>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</si>
  <si>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</si>
  <si>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</si>
  <si>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</si>
  <si>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</si>
  <si>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</si>
  <si>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</si>
  <si>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</si>
  <si>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</si>
  <si>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</si>
  <si>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</si>
  <si>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</si>
  <si>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</si>
  <si>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</si>
  <si>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</si>
  <si>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</si>
  <si>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</si>
  <si>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</si>
  <si>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</si>
  <si>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</si>
  <si>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</si>
  <si>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</si>
  <si>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</si>
  <si>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</si>
  <si>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</si>
  <si>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</si>
  <si>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</si>
  <si>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</si>
  <si>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</si>
  <si>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</si>
  <si>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</si>
  <si>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</si>
  <si>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</si>
  <si>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</si>
  <si>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</si>
  <si>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</si>
  <si>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</si>
  <si>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</si>
  <si>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</si>
  <si>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</si>
  <si>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</si>
  <si>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</si>
  <si>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</si>
  <si>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</si>
  <si>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</si>
  <si>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</si>
  <si>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</si>
  <si>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</si>
  <si>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</si>
  <si>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</si>
  <si>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</si>
  <si>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</si>
  <si>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</si>
  <si>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</si>
  <si>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</si>
  <si>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</si>
  <si>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</si>
  <si>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</si>
  <si>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</si>
  <si>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</si>
  <si>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</si>
  <si>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</si>
  <si>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</si>
  <si>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</si>
  <si>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</si>
  <si>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</si>
  <si>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</si>
  <si>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</si>
  <si>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</si>
  <si>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</si>
  <si>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</si>
  <si>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</si>
  <si>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</si>
  <si>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</si>
  <si>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</si>
  <si>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</si>
  <si>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</si>
  <si>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</si>
  <si>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</si>
  <si>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</si>
  <si>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</si>
  <si>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</si>
  <si>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</si>
  <si>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</si>
  <si>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</si>
  <si>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</si>
  <si>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</si>
  <si>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</si>
  <si>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</si>
  <si>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</si>
  <si>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</si>
  <si>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</si>
  <si>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</si>
  <si>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</si>
  <si>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</si>
  <si>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</si>
  <si>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</si>
  <si>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</si>
  <si>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</si>
  <si>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</si>
  <si>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</si>
  <si>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</si>
  <si>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</si>
  <si>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</si>
  <si>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</si>
  <si>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</si>
  <si>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</si>
  <si>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</si>
  <si>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</si>
  <si>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</si>
  <si>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</si>
  <si>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</si>
  <si>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</si>
  <si>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</si>
  <si>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</si>
  <si>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</si>
  <si>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</si>
  <si>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</si>
  <si>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</si>
  <si>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</si>
  <si>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</si>
  <si>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</si>
  <si>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</si>
  <si>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</si>
  <si>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</si>
  <si>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</si>
  <si>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</si>
  <si>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</si>
  <si>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</si>
  <si>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</si>
  <si>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</si>
  <si>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</si>
  <si>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</si>
  <si>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</si>
  <si>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</si>
  <si>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</si>
  <si>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</si>
  <si>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</si>
  <si>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</si>
  <si>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</si>
  <si>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</si>
  <si>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</si>
  <si>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</si>
  <si>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</si>
  <si>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</si>
  <si>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</si>
  <si>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</si>
  <si>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</si>
  <si>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</si>
  <si>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</si>
  <si>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</si>
  <si>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</si>
  <si>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</si>
  <si>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</si>
  <si>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</si>
  <si>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</si>
  <si>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</si>
  <si>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</si>
  <si>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</si>
  <si>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</si>
  <si>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</si>
  <si>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</si>
  <si>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</si>
  <si>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</si>
  <si>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</si>
  <si>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</si>
  <si>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</si>
  <si>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</si>
  <si>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</si>
  <si>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</si>
  <si>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</si>
  <si>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</si>
  <si>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</si>
  <si>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</si>
  <si>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</si>
  <si>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</si>
  <si>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</si>
  <si>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</si>
  <si>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</si>
  <si>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</si>
  <si>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</si>
  <si>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</si>
  <si>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</si>
  <si>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</si>
  <si>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</si>
  <si>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</si>
  <si>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</si>
  <si>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</si>
  <si>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</si>
  <si>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</si>
  <si>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</si>
  <si>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</si>
  <si>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</si>
  <si>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</si>
  <si>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</si>
  <si>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</si>
  <si>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</si>
  <si>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</si>
  <si>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</si>
  <si>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</si>
  <si>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</si>
  <si>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</si>
  <si>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</si>
  <si>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</si>
  <si>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</si>
  <si>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</si>
  <si>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</si>
  <si>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</si>
  <si>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</si>
  <si>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</si>
  <si>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</si>
  <si>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</si>
  <si>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</si>
  <si>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</si>
  <si>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</si>
  <si>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</si>
  <si>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</si>
  <si>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</si>
  <si>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</si>
  <si>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</si>
  <si>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</si>
  <si>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</si>
  <si>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</si>
  <si>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</si>
  <si>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</si>
  <si>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</si>
  <si>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</si>
  <si>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</si>
  <si>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</si>
  <si>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</si>
  <si>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</si>
  <si>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</si>
  <si>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</si>
  <si>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</si>
  <si>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</si>
  <si>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</si>
  <si>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</si>
  <si>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</si>
  <si>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</si>
  <si>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</si>
  <si>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</si>
  <si>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</si>
  <si>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</si>
  <si>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</si>
  <si>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</si>
  <si>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</si>
  <si>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</si>
  <si>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</si>
  <si>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</si>
  <si>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</si>
  <si>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</si>
  <si>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</si>
  <si>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</si>
  <si>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</si>
  <si>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</si>
  <si>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</si>
  <si>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</si>
  <si>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</si>
  <si>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</si>
  <si>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</si>
  <si>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</si>
  <si>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</si>
  <si>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</si>
  <si>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</si>
  <si>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</si>
  <si>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</si>
  <si>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</si>
  <si>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</si>
  <si>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</si>
  <si>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</si>
  <si>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</si>
  <si>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</si>
  <si>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</si>
  <si>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</si>
  <si>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</si>
  <si>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</si>
  <si>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</si>
  <si>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</si>
  <si>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</si>
  <si>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</si>
  <si>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</si>
  <si>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</si>
  <si>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</si>
  <si>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</si>
  <si>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</si>
  <si>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</si>
  <si>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</si>
  <si>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</si>
  <si>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</si>
  <si>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</si>
  <si>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</si>
  <si>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</si>
  <si>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</si>
  <si>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</si>
  <si>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</si>
  <si>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</si>
  <si>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</si>
  <si>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</si>
  <si>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</si>
  <si>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</si>
  <si>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</si>
  <si>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</si>
  <si>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</si>
  <si>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</si>
  <si>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</si>
  <si>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</si>
  <si>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</si>
  <si>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</si>
  <si>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</si>
  <si>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</si>
  <si>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</si>
  <si>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</si>
  <si>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</si>
  <si>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</si>
  <si>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</si>
  <si>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</si>
  <si>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</si>
  <si>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</si>
  <si>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</si>
  <si>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</si>
  <si>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</si>
  <si>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</si>
  <si>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</si>
  <si>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</si>
  <si>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</si>
  <si>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</si>
  <si>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</si>
  <si>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</si>
  <si>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</si>
  <si>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</si>
  <si>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</si>
  <si>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</si>
  <si>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</si>
  <si>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</si>
  <si>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</si>
  <si>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</si>
  <si>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</si>
  <si>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</si>
  <si>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</si>
  <si>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</si>
  <si>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</si>
  <si>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</si>
  <si>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</si>
  <si>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</si>
  <si>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</si>
  <si>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</si>
  <si>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</si>
  <si>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</si>
  <si>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</si>
  <si>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</si>
  <si>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</si>
  <si>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</si>
  <si>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</si>
  <si>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</si>
  <si>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</si>
  <si>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</si>
  <si>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</si>
  <si>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</si>
  <si>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</si>
  <si>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</si>
  <si>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</si>
  <si>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</si>
  <si>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</si>
  <si>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</si>
  <si>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</si>
  <si>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</si>
  <si>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</si>
  <si>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</si>
  <si>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</si>
  <si>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</si>
  <si>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</si>
  <si>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</si>
  <si>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</si>
  <si>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</si>
  <si>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</si>
  <si>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</si>
  <si>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</si>
  <si>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</si>
  <si>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</si>
  <si>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</si>
  <si>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</si>
  <si>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</si>
  <si>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</si>
  <si>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</si>
  <si>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</si>
  <si>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</si>
  <si>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</si>
  <si>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</si>
  <si>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</si>
  <si>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</si>
  <si>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</si>
  <si>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</si>
  <si>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</si>
  <si>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</si>
  <si>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</si>
  <si>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</si>
  <si>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</si>
  <si>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</si>
  <si>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</si>
  <si>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</si>
  <si>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</si>
  <si>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</si>
  <si>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</si>
  <si>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</si>
  <si>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</si>
  <si>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</si>
  <si>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</si>
  <si>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</si>
  <si>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</si>
  <si>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</si>
  <si>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</si>
  <si>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</si>
  <si>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</si>
  <si>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</si>
  <si>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</si>
  <si>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</si>
  <si>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</si>
  <si>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</si>
  <si>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</si>
  <si>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</si>
  <si>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</si>
  <si>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</si>
  <si>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</si>
  <si>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</si>
  <si>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</si>
  <si>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</si>
  <si>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</si>
  <si>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</si>
  <si>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</si>
  <si>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</si>
  <si>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</si>
  <si>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</si>
  <si>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</si>
  <si>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</si>
  <si>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</si>
  <si>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</si>
  <si>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</si>
  <si>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</si>
  <si>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</si>
  <si>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</si>
  <si>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</si>
  <si>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</si>
  <si>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</si>
  <si>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</si>
  <si>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</si>
  <si>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</si>
  <si>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</si>
  <si>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</si>
  <si>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</si>
  <si>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</si>
  <si>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</si>
  <si>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</si>
  <si>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</si>
  <si>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</si>
  <si>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</si>
  <si>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</si>
  <si>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</si>
  <si>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</si>
  <si>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</si>
  <si>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</si>
  <si>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</si>
  <si>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</si>
  <si>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</si>
  <si>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</si>
  <si>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</si>
  <si>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</si>
  <si>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</si>
  <si>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</si>
  <si>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</si>
  <si>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</si>
  <si>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</si>
  <si>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</si>
  <si>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</si>
  <si>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</si>
  <si>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</si>
  <si>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</si>
  <si>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</si>
  <si>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</si>
  <si>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</si>
  <si>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</si>
  <si>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</si>
  <si>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</si>
  <si>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</si>
  <si>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</si>
  <si>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</si>
  <si>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</si>
  <si>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</si>
  <si>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</si>
  <si>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</si>
  <si>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</si>
  <si>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</si>
  <si>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</si>
  <si>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</si>
  <si>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</si>
  <si>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</si>
  <si>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</si>
  <si>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</si>
  <si>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</si>
  <si>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</si>
  <si>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</si>
  <si>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</si>
  <si>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</si>
  <si>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</si>
  <si>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</si>
  <si>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</si>
  <si>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</si>
  <si>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</si>
  <si>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</si>
  <si>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</si>
  <si>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</si>
  <si>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</si>
  <si>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</si>
  <si>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</si>
  <si>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</si>
  <si>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</si>
  <si>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</si>
  <si>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</si>
  <si>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</si>
  <si>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</si>
  <si>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</si>
  <si>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</si>
  <si>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</si>
  <si>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</si>
  <si>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</si>
  <si>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</si>
  <si>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</si>
  <si>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</si>
  <si>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</si>
  <si>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</si>
  <si>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</si>
  <si>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</si>
  <si>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</si>
  <si>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</si>
  <si>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</si>
  <si>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</si>
  <si>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</si>
  <si>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</si>
  <si>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</si>
  <si>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</si>
  <si>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</si>
  <si>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</si>
  <si>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</si>
  <si>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</si>
  <si>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</si>
  <si>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</si>
  <si>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</si>
  <si>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</si>
  <si>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</si>
  <si>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</si>
  <si>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</si>
  <si>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</si>
  <si>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</si>
  <si>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</si>
  <si>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</si>
  <si>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</si>
  <si>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</si>
  <si>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</si>
  <si>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</si>
  <si>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</si>
  <si>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</si>
  <si>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</si>
  <si>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</si>
  <si>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</si>
  <si>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</si>
  <si>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</si>
  <si>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</si>
  <si>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</si>
  <si>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</si>
  <si>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</si>
  <si>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</si>
  <si>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</si>
  <si>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</si>
  <si>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</si>
  <si>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</si>
  <si>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</si>
  <si>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</si>
  <si>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</si>
  <si>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</si>
  <si>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</si>
  <si>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</si>
  <si>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</si>
  <si>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</si>
  <si>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</si>
  <si>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</si>
  <si>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</si>
  <si>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</si>
  <si>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</si>
  <si>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</si>
  <si>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</si>
  <si>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</si>
  <si>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</si>
  <si>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</si>
  <si>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</si>
  <si>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</si>
  <si>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</si>
  <si>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</si>
  <si>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</si>
  <si>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</si>
  <si>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</si>
  <si>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</si>
  <si>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</si>
  <si>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</si>
  <si>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</si>
  <si>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</si>
  <si>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</si>
  <si>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</si>
  <si>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</si>
  <si>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</si>
  <si>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</si>
  <si>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</si>
  <si>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</si>
  <si>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</si>
  <si>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</si>
  <si>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</si>
  <si>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</si>
  <si>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</si>
  <si>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</si>
  <si>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</si>
  <si>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</si>
  <si>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</si>
  <si>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</si>
  <si>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</si>
  <si>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</si>
  <si>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</si>
  <si>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</si>
  <si>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</si>
  <si>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</si>
  <si>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</si>
  <si>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</si>
  <si>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</si>
  <si>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</si>
  <si>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</si>
  <si>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</si>
  <si>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</si>
  <si>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</si>
  <si>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</si>
  <si>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</si>
  <si>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</si>
  <si>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</si>
  <si>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</si>
  <si>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</si>
  <si>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</si>
  <si>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</si>
  <si>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</si>
  <si>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</si>
  <si>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</si>
  <si>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</si>
  <si>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</si>
  <si>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</si>
  <si>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</si>
  <si>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</si>
  <si>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</si>
  <si>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</si>
  <si>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</si>
  <si>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</si>
  <si>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</si>
  <si>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</si>
  <si>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</si>
  <si>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</si>
  <si>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</si>
  <si>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</si>
  <si>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</si>
  <si>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</si>
  <si>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</si>
  <si>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</si>
  <si>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</si>
  <si>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</si>
  <si>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</si>
  <si>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</si>
  <si>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</si>
  <si>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</si>
  <si>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</si>
  <si>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</si>
  <si>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</si>
  <si>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</si>
  <si>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</si>
  <si>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</si>
  <si>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</si>
  <si>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</si>
  <si>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</si>
  <si>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</si>
  <si>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</si>
  <si>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</si>
  <si>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</si>
  <si>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</si>
  <si>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</si>
  <si>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</si>
  <si>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</si>
  <si>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</si>
  <si>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</si>
  <si>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</si>
  <si>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</si>
  <si>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</si>
  <si>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</si>
  <si>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</si>
  <si>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</si>
  <si>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</si>
  <si>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</si>
  <si>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</si>
  <si>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</si>
  <si>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</si>
  <si>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</si>
  <si>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</si>
  <si>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</si>
  <si>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</si>
  <si>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</si>
  <si>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</si>
  <si>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</si>
  <si>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</si>
  <si>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</si>
  <si>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</si>
  <si>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</si>
  <si>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</si>
  <si>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</si>
  <si>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</si>
  <si>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</si>
  <si>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</si>
  <si>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</si>
  <si>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</si>
  <si>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</si>
  <si>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</si>
  <si>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</si>
  <si>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</si>
  <si>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</si>
  <si>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</si>
  <si>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</si>
  <si>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</si>
  <si>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</si>
  <si>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</si>
  <si>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</si>
  <si>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</si>
  <si>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</si>
  <si>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</si>
  <si>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</si>
  <si>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</si>
  <si>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</si>
  <si>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</si>
  <si>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</si>
  <si>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</si>
  <si>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</si>
  <si>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</si>
  <si>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</si>
  <si>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</si>
  <si>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</si>
  <si>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</si>
  <si>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</si>
  <si>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</si>
  <si>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</si>
  <si>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</si>
  <si>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</si>
  <si>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</si>
  <si>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</si>
  <si>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</si>
  <si>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</si>
  <si>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</si>
  <si>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</si>
  <si>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</si>
  <si>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</si>
  <si>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</si>
  <si>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</si>
  <si>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</si>
  <si>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</si>
  <si>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</si>
  <si>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</si>
  <si>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</si>
  <si>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</si>
  <si>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</si>
  <si>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</si>
  <si>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</si>
  <si>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</si>
  <si>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</si>
  <si>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</si>
  <si>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</si>
  <si>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</si>
  <si>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</si>
  <si>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</si>
  <si>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</si>
  <si>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</si>
  <si>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</si>
  <si>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</si>
  <si>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</si>
  <si>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</si>
  <si>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</si>
  <si>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</si>
  <si>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</si>
  <si>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</si>
  <si>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</si>
  <si>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</si>
  <si>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</si>
  <si>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</si>
  <si>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</si>
  <si>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</si>
  <si>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</si>
  <si>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</si>
  <si>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</si>
  <si>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</si>
  <si>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</si>
  <si>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</si>
  <si>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</si>
  <si>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</si>
  <si>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</si>
  <si>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</si>
  <si>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</si>
  <si>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</si>
  <si>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</si>
  <si>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</si>
  <si>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</si>
  <si>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</si>
  <si>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</si>
  <si>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</si>
  <si>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</si>
  <si>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</si>
  <si>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</si>
  <si>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</si>
  <si>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</si>
  <si>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</si>
  <si>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</si>
  <si>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</si>
  <si>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</si>
  <si>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</si>
  <si>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</si>
  <si>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</si>
  <si>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</si>
  <si>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</si>
  <si>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</si>
  <si>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</si>
  <si>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</si>
  <si>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</si>
  <si>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</si>
  <si>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</si>
  <si>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</si>
  <si>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</si>
  <si>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</si>
  <si>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</si>
  <si>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</si>
  <si>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</si>
  <si>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</si>
  <si>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</si>
  <si>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</si>
  <si>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</si>
  <si>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</si>
  <si>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</si>
  <si>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</si>
  <si>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</si>
  <si>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</si>
  <si>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</si>
  <si>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</si>
  <si>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</si>
  <si>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</si>
  <si>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</si>
  <si>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</si>
  <si>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</si>
  <si>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</si>
  <si>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</si>
  <si>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</si>
  <si>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</si>
  <si>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</si>
  <si>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</si>
  <si>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</si>
  <si>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</si>
  <si>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</si>
  <si>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</si>
  <si>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</si>
  <si>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</si>
  <si>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</si>
  <si>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</si>
  <si>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</si>
  <si>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</si>
  <si>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</si>
  <si>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</si>
  <si>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</si>
  <si>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</si>
  <si>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</si>
  <si>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</si>
  <si>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</si>
  <si>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</si>
  <si>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</si>
  <si>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</si>
  <si>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</si>
  <si>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</si>
  <si>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</si>
  <si>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</si>
  <si>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</si>
  <si>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</si>
  <si>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</si>
  <si>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</si>
  <si>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</si>
  <si>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</si>
  <si>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</si>
  <si>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</si>
  <si>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</si>
  <si>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</si>
  <si>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</si>
  <si>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</si>
  <si>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</si>
  <si>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</si>
  <si>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</si>
  <si>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</si>
  <si>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</si>
  <si>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</si>
  <si>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</si>
  <si>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</si>
  <si>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</si>
  <si>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</si>
  <si>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</si>
  <si>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</si>
  <si>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</si>
  <si>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</si>
  <si>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</si>
  <si>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</si>
  <si>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</si>
  <si>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</si>
  <si>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</si>
  <si>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</si>
  <si>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</si>
  <si>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</si>
  <si>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</si>
  <si>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</si>
  <si>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</si>
  <si>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</si>
  <si>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</si>
  <si>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</si>
  <si>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</si>
  <si>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</si>
  <si>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</si>
  <si>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</si>
  <si>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</si>
  <si>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</si>
  <si>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</si>
  <si>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</si>
  <si>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</si>
  <si>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</si>
  <si>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</si>
  <si>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</si>
  <si>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</si>
  <si>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</si>
  <si>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</si>
  <si>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</si>
  <si>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</si>
  <si>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</si>
  <si>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</si>
  <si>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</si>
  <si>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</si>
  <si>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</si>
  <si>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</si>
  <si>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</si>
  <si>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</si>
  <si>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</si>
  <si>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</si>
  <si>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</si>
  <si>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</si>
  <si>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</si>
  <si>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</si>
  <si>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</si>
  <si>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</si>
  <si>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</si>
  <si>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</si>
  <si>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</si>
  <si>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</si>
  <si>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</si>
  <si>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</si>
  <si>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</si>
  <si>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</si>
  <si>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</si>
  <si>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</si>
  <si>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</si>
  <si>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</si>
  <si>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</si>
  <si>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</si>
  <si>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</si>
  <si>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</si>
  <si>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</si>
  <si>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</si>
  <si>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</si>
  <si>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</si>
  <si>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</si>
  <si>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</si>
  <si>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</si>
  <si>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</si>
  <si>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</si>
  <si>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</si>
  <si>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</si>
  <si>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</si>
  <si>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</si>
  <si>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</si>
  <si>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</si>
  <si>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</si>
  <si>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</si>
  <si>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</si>
  <si>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</si>
  <si>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</si>
  <si>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</si>
  <si>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</si>
  <si>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</si>
  <si>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</si>
  <si>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</si>
  <si>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</si>
  <si>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</si>
  <si>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</si>
  <si>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</si>
  <si>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</si>
  <si>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</si>
  <si>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</si>
  <si>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</si>
  <si>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</si>
  <si>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</si>
  <si>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</si>
  <si>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</si>
  <si>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</si>
  <si>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</si>
  <si>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</si>
  <si>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</si>
  <si>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</si>
  <si>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</si>
  <si>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</si>
  <si>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</si>
  <si>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</si>
  <si>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</si>
  <si>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</si>
  <si>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</si>
  <si>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</si>
  <si>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</si>
  <si>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</si>
  <si>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</si>
  <si>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</si>
  <si>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</si>
  <si>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</si>
  <si>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</si>
  <si>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</si>
  <si>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</si>
  <si>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</si>
  <si>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</si>
  <si>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</si>
  <si>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</si>
  <si>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</si>
  <si>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</si>
  <si>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</si>
  <si>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</si>
  <si>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</si>
  <si>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</si>
  <si>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</si>
  <si>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</si>
  <si>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</si>
  <si>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</si>
  <si>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</si>
  <si>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</si>
  <si>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</si>
  <si>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</si>
  <si>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</si>
  <si>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</si>
  <si>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</si>
  <si>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</si>
  <si>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</si>
  <si>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</si>
  <si>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</si>
  <si>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</si>
  <si>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</si>
  <si>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</si>
  <si>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</si>
  <si>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</si>
  <si>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</si>
  <si>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</si>
  <si>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</si>
  <si>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</si>
  <si>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</si>
  <si>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</si>
  <si>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</si>
  <si>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</si>
  <si>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</si>
  <si>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</si>
  <si>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</si>
  <si>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</si>
  <si>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</si>
  <si>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</si>
  <si>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</si>
  <si>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</si>
  <si>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</si>
  <si>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</si>
  <si>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</si>
  <si>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</si>
  <si>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</si>
  <si>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</si>
  <si>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</si>
  <si>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</si>
  <si>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</si>
  <si>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</si>
  <si>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</si>
  <si>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</si>
  <si>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</si>
  <si>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</si>
  <si>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</si>
  <si>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</si>
  <si>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</si>
  <si>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</si>
  <si>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</si>
  <si>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</si>
  <si>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</si>
  <si>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</si>
  <si>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</si>
  <si>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</si>
  <si>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</si>
  <si>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</si>
  <si>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</si>
  <si>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</si>
  <si>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</si>
  <si>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</si>
  <si>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</si>
  <si>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</si>
  <si>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</si>
  <si>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</si>
  <si>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</si>
  <si>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</si>
  <si>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</si>
  <si>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</si>
  <si>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</si>
  <si>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</si>
  <si>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</si>
  <si>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</si>
  <si>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</si>
  <si>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</si>
  <si>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</si>
  <si>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</si>
  <si>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</si>
  <si>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</si>
  <si>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</si>
  <si>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</si>
  <si>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</si>
  <si>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</si>
  <si>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</si>
  <si>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</si>
  <si>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</si>
  <si>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</si>
  <si>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</si>
  <si>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</si>
  <si>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</si>
  <si>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</si>
  <si>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</si>
  <si>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</si>
  <si>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</si>
  <si>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</si>
  <si>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</si>
  <si>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</si>
  <si>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</si>
  <si>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</si>
  <si>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</si>
  <si>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</si>
  <si>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</si>
  <si>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</si>
  <si>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</si>
  <si>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</si>
  <si>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</si>
  <si>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</si>
  <si>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</si>
  <si>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</si>
  <si>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</si>
  <si>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</si>
  <si>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</si>
  <si>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</si>
  <si>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</si>
  <si>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</si>
  <si>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</si>
  <si>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</si>
  <si>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</si>
  <si>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</si>
  <si>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</si>
  <si>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</si>
  <si>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</si>
  <si>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</si>
  <si>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</si>
  <si>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</si>
  <si>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</si>
  <si>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</si>
  <si>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</si>
  <si>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</si>
  <si>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</si>
  <si>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</si>
  <si>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</si>
  <si>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</si>
  <si>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</si>
  <si>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</si>
  <si>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</si>
  <si>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</si>
  <si>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</si>
  <si>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</si>
  <si>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</si>
  <si>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</si>
  <si>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</si>
  <si>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</si>
  <si>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</si>
  <si>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</si>
  <si>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</si>
  <si>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</si>
  <si>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</si>
  <si>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</si>
  <si>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</si>
  <si>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</si>
  <si>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</si>
  <si>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</si>
  <si>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</si>
  <si>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</si>
  <si>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</si>
  <si>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</si>
  <si>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</si>
  <si>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</si>
  <si>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</si>
  <si>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</si>
  <si>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</si>
  <si>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</si>
  <si>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</si>
  <si>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</si>
  <si>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</si>
  <si>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</si>
  <si>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</si>
  <si>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</si>
  <si>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</si>
  <si>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</si>
  <si>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</si>
  <si>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</si>
  <si>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</si>
  <si>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</si>
  <si>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</si>
  <si>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</si>
  <si>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</si>
  <si>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</si>
  <si>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</si>
  <si>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</si>
  <si>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</si>
  <si>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</si>
  <si>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</si>
  <si>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</si>
  <si>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</si>
  <si>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</si>
  <si>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</si>
  <si>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</si>
  <si>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</si>
  <si>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</si>
  <si>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</si>
  <si>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</si>
  <si>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</si>
  <si>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</si>
  <si>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</si>
  <si>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</si>
  <si>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</si>
  <si>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</si>
  <si>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</si>
  <si>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</si>
  <si>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</si>
  <si>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</si>
  <si>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</si>
  <si>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</si>
  <si>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</si>
  <si>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</si>
  <si>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</si>
  <si>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</si>
  <si>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</si>
  <si>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</si>
  <si>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</si>
  <si>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</si>
  <si>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</si>
  <si>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</si>
  <si>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</si>
  <si>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</si>
  <si>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</si>
  <si>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</si>
  <si>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</si>
  <si>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</si>
  <si>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</si>
  <si>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</si>
  <si>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</si>
  <si>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</si>
  <si>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</si>
  <si>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</si>
  <si>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</si>
  <si>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</si>
  <si>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</si>
  <si>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</si>
  <si>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</si>
  <si>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</si>
  <si>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</si>
  <si>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</si>
  <si>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</si>
  <si>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</si>
  <si>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</si>
  <si>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</si>
  <si>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</si>
  <si>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</si>
  <si>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</si>
  <si>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</si>
  <si>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</si>
  <si>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</si>
  <si>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</si>
  <si>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</si>
  <si>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</si>
  <si>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</si>
  <si>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</si>
  <si>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</si>
  <si>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</si>
  <si>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</si>
  <si>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</si>
  <si>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</si>
  <si>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</si>
  <si>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</si>
  <si>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</si>
  <si>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</si>
  <si>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</si>
  <si>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</si>
  <si>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</si>
  <si>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</si>
  <si>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</si>
  <si>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</si>
  <si>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</si>
  <si>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</si>
  <si>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</si>
  <si>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</si>
  <si>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</si>
  <si>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</si>
  <si>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</si>
  <si>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</si>
  <si>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</si>
  <si>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</si>
  <si>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</si>
  <si>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</si>
  <si>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</si>
  <si>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</si>
  <si>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</si>
  <si>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</si>
  <si>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</si>
  <si>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</si>
  <si>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</si>
  <si>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</si>
  <si>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</si>
  <si>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</si>
  <si>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</si>
  <si>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</si>
  <si>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</si>
  <si>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</si>
  <si>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</si>
  <si>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</si>
  <si>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</si>
  <si>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</si>
  <si>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</si>
  <si>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</si>
  <si>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</si>
  <si>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</si>
  <si>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</si>
  <si>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</si>
  <si>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</si>
  <si>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</si>
  <si>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</si>
  <si>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</si>
  <si>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</si>
  <si>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</si>
  <si>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</si>
  <si>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</si>
  <si>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</si>
  <si>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</si>
  <si>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</si>
  <si>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</si>
  <si>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</si>
  <si>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</si>
  <si>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</si>
  <si>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</si>
  <si>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</si>
  <si>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</si>
  <si>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</si>
  <si>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</si>
  <si>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</si>
  <si>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</si>
  <si>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</si>
  <si>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</si>
  <si>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</si>
  <si>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</si>
  <si>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</si>
  <si>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</si>
  <si>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</si>
  <si>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</si>
  <si>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</si>
  <si>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</si>
  <si>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</si>
  <si>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</si>
  <si>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</si>
  <si>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</si>
  <si>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</si>
  <si>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</si>
  <si>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</si>
  <si>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</si>
  <si>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</si>
  <si>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</si>
  <si>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</si>
  <si>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</si>
  <si>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</si>
  <si>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</si>
  <si>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</si>
  <si>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</si>
  <si>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</si>
  <si>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</si>
  <si>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</si>
  <si>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</si>
  <si>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</si>
  <si>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</si>
  <si>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</si>
  <si>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</si>
  <si>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</si>
  <si>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</si>
  <si>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</si>
  <si>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</si>
  <si>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</si>
  <si>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</si>
  <si>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</si>
  <si>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</si>
  <si>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</si>
  <si>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</si>
  <si>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</si>
  <si>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</si>
  <si>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</si>
  <si>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</si>
  <si>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</si>
  <si>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</si>
  <si>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</si>
  <si>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</si>
  <si>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</si>
  <si>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</si>
  <si>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</si>
  <si>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</si>
  <si>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</si>
  <si>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</si>
  <si>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</si>
  <si>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</si>
  <si>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</si>
  <si>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</si>
  <si>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</si>
  <si>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</si>
  <si>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</si>
  <si>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</si>
  <si>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</si>
  <si>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</si>
  <si>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</si>
  <si>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</si>
  <si>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</si>
  <si>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</si>
  <si>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</si>
  <si>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</si>
  <si>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</si>
  <si>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</si>
  <si>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</si>
  <si>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</si>
  <si>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</si>
  <si>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</si>
  <si>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</si>
  <si>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</si>
  <si>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</si>
  <si>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</si>
  <si>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</si>
  <si>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</si>
  <si>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</si>
  <si>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</si>
  <si>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</si>
  <si>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</si>
  <si>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</si>
  <si>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</si>
  <si>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</si>
  <si>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</si>
  <si>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</si>
  <si>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</si>
  <si>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</si>
  <si>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</si>
  <si>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</si>
  <si>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</si>
  <si>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</si>
  <si>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</si>
  <si>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</si>
  <si>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</si>
  <si>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</si>
  <si>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</si>
  <si>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</si>
  <si>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</si>
  <si>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</si>
  <si>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</si>
  <si>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</si>
  <si>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</si>
  <si>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</si>
  <si>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</si>
  <si>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</si>
  <si>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</si>
  <si>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</si>
  <si>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</si>
  <si>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</si>
  <si>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</si>
  <si>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</si>
  <si>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</si>
  <si>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</si>
  <si>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</si>
  <si>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</si>
  <si>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</si>
  <si>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</si>
  <si>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</si>
  <si>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</si>
  <si>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</si>
  <si>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</si>
  <si>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</si>
  <si>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</si>
  <si>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</si>
  <si>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</si>
  <si>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</si>
  <si>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</si>
  <si>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</si>
  <si>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</si>
  <si>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</si>
  <si>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</si>
  <si>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</si>
  <si>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</si>
  <si>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</si>
  <si>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</si>
  <si>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</si>
  <si>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</si>
  <si>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</si>
  <si>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</si>
  <si>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</si>
  <si>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</si>
  <si>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</si>
  <si>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</si>
  <si>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</si>
  <si>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</si>
  <si>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</si>
  <si>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</si>
  <si>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</si>
  <si>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</si>
  <si>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</si>
  <si>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</si>
  <si>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</si>
  <si>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</si>
  <si>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</si>
  <si>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</si>
  <si>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</si>
  <si>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</si>
  <si>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</si>
  <si>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</si>
  <si>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</si>
  <si>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</si>
  <si>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</si>
  <si>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</si>
  <si>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</si>
  <si>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</si>
  <si>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</si>
  <si>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</si>
  <si>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</si>
  <si>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</si>
  <si>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</si>
  <si>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</si>
  <si>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</si>
  <si>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</si>
  <si>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</si>
  <si>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</si>
  <si>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</si>
  <si>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</si>
  <si>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</si>
  <si>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</si>
  <si>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</si>
  <si>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</si>
  <si>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</si>
  <si>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</si>
  <si>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</si>
  <si>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</si>
  <si>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</si>
  <si>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</si>
  <si>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</si>
  <si>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</si>
  <si>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</si>
  <si>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</si>
  <si>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</si>
  <si>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</si>
  <si>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</si>
  <si>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</si>
  <si>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</si>
  <si>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</si>
  <si>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</si>
  <si>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</si>
  <si>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</si>
  <si>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</si>
  <si>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</si>
  <si>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</si>
  <si>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</si>
  <si>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</si>
  <si>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</si>
  <si>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</si>
  <si>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</si>
  <si>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</si>
  <si>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</si>
  <si>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</si>
  <si>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</si>
  <si>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</si>
  <si>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</si>
  <si>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</si>
  <si>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</si>
  <si>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</si>
  <si>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</si>
  <si>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</si>
  <si>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</si>
  <si>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</si>
  <si>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</si>
  <si>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</si>
  <si>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</si>
  <si>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</si>
  <si>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</si>
  <si>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</si>
  <si>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</si>
  <si>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</si>
  <si>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</si>
  <si>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</si>
  <si>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</si>
  <si>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</si>
  <si>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</si>
  <si>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</si>
  <si>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</si>
  <si>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</si>
  <si>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</si>
  <si>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</si>
  <si>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</si>
  <si>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</si>
  <si>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</si>
  <si>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</si>
  <si>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</si>
  <si>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</si>
  <si>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</si>
  <si>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</si>
  <si>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</si>
  <si>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</si>
  <si>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</si>
  <si>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</si>
  <si>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</si>
  <si>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</si>
  <si>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</si>
  <si>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</si>
  <si>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</si>
  <si>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</si>
  <si>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</si>
  <si>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</si>
  <si>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</si>
  <si>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</si>
  <si>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</si>
  <si>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</si>
  <si>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</si>
  <si>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</si>
  <si>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</si>
  <si>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</si>
  <si>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</si>
  <si>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</si>
  <si>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</si>
  <si>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</si>
  <si>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</si>
  <si>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</si>
  <si>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</si>
  <si>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</si>
  <si>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</si>
  <si>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</si>
  <si>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</si>
  <si>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</si>
  <si>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</si>
  <si>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</si>
  <si>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</si>
  <si>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</si>
  <si>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</si>
  <si>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</si>
  <si>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</si>
  <si>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</si>
  <si>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</si>
  <si>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</si>
  <si>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</si>
  <si>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</si>
  <si>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</si>
  <si>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</si>
  <si>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</si>
  <si>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</si>
  <si>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</si>
  <si>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</si>
  <si>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</si>
  <si>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</si>
  <si>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</si>
  <si>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</si>
  <si>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</si>
  <si>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</si>
  <si>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</si>
  <si>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</si>
  <si>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</si>
  <si>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</si>
  <si>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</si>
  <si>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</si>
  <si>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</si>
  <si>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</si>
  <si>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</si>
  <si>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</si>
  <si>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</si>
  <si>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</si>
  <si>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</si>
  <si>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</si>
  <si>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</si>
  <si>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</si>
  <si>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</si>
  <si>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</si>
  <si>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</si>
  <si>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</si>
  <si>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</si>
  <si>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</si>
  <si>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</si>
  <si>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</si>
  <si>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</si>
  <si>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</si>
  <si>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</si>
  <si>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</si>
  <si>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</si>
  <si>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</si>
  <si>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</si>
  <si>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</si>
  <si>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</si>
  <si>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</si>
  <si>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</si>
  <si>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</si>
  <si>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</si>
  <si>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</si>
  <si>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</si>
  <si>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</si>
  <si>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</si>
  <si>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</si>
  <si>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</si>
  <si>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</si>
  <si>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</si>
  <si>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</si>
  <si>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</si>
  <si>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</si>
  <si>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</si>
  <si>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</si>
  <si>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</si>
  <si>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</si>
  <si>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</si>
  <si>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</si>
  <si>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</si>
  <si>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</si>
  <si>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</si>
  <si>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</si>
  <si>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</si>
  <si>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</si>
  <si>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</si>
  <si>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</si>
  <si>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</si>
  <si>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</si>
  <si>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</si>
  <si>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</si>
  <si>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</si>
  <si>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</si>
  <si>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</si>
  <si>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</si>
  <si>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</si>
  <si>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</si>
  <si>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</si>
  <si>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</si>
  <si>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</si>
  <si>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</si>
  <si>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</si>
  <si>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</si>
  <si>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</si>
  <si>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</si>
  <si>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</si>
  <si>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</si>
  <si>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</si>
  <si>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</si>
  <si>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</si>
  <si>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</si>
  <si>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</si>
  <si>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</si>
  <si>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</si>
  <si>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</si>
  <si>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</si>
  <si>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</si>
  <si>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</si>
  <si>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</si>
  <si>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</si>
  <si>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</si>
  <si>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</si>
  <si>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</si>
  <si>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</si>
  <si>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</si>
  <si>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</si>
  <si>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</si>
  <si>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</si>
  <si>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</si>
  <si>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</si>
  <si>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</si>
  <si>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</si>
  <si>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</si>
  <si>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</si>
  <si>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</si>
  <si>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</si>
  <si>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</si>
  <si>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</si>
  <si>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</si>
  <si>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</si>
  <si>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</si>
  <si>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</si>
  <si>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</si>
  <si>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</si>
  <si>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</si>
  <si>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</si>
  <si>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</si>
  <si>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</si>
  <si>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</si>
  <si>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</si>
  <si>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</si>
  <si>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</si>
  <si>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</si>
  <si>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</si>
  <si>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</si>
  <si>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</si>
  <si>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</si>
  <si>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</si>
  <si>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</si>
  <si>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</si>
  <si>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</si>
  <si>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</si>
  <si>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</si>
  <si>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</si>
  <si>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</si>
  <si>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</si>
  <si>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</si>
  <si>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</si>
  <si>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</si>
  <si>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</si>
  <si>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</si>
  <si>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</si>
  <si>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</si>
  <si>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</si>
  <si>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</si>
  <si>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</si>
  <si>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</si>
  <si>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</si>
  <si>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</si>
  <si>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</si>
  <si>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</si>
  <si>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</si>
  <si>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</si>
  <si>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</si>
  <si>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</si>
  <si>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</si>
  <si>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</si>
  <si>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</si>
  <si>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</si>
  <si>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</si>
  <si>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</si>
  <si>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</si>
  <si>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</si>
  <si>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</si>
  <si>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</si>
  <si>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</si>
  <si>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</si>
  <si>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</si>
  <si>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</si>
  <si>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</si>
  <si>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</si>
  <si>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</si>
  <si>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</si>
  <si>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</si>
  <si>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</si>
  <si>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</si>
  <si>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</si>
  <si>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</si>
  <si>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</si>
  <si>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</si>
  <si>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</si>
  <si>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</si>
  <si>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</si>
  <si>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</si>
  <si>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</si>
  <si>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</si>
  <si>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</si>
  <si>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</si>
  <si>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</si>
  <si>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</si>
  <si>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</si>
  <si>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</si>
  <si>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</si>
  <si>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</si>
  <si>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</si>
  <si>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</si>
  <si>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</si>
  <si>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</si>
  <si>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</si>
  <si>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</si>
  <si>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</si>
  <si>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</si>
  <si>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</si>
  <si>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</si>
  <si>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</si>
  <si>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</si>
  <si>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</si>
  <si>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</si>
  <si>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</si>
  <si>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</si>
  <si>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</si>
  <si>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</si>
  <si>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</si>
  <si>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</si>
  <si>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</si>
  <si>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</si>
  <si>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</si>
  <si>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</si>
  <si>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</si>
  <si>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</si>
  <si>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</si>
  <si>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</si>
  <si>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</si>
  <si>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</si>
  <si>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</si>
  <si>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</si>
  <si>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</si>
  <si>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</si>
  <si>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</si>
  <si>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</si>
  <si>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</si>
  <si>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</si>
  <si>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</si>
  <si>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</si>
  <si>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</si>
  <si>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</si>
  <si>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</si>
  <si>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</si>
  <si>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</si>
  <si>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</si>
  <si>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</si>
  <si>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</si>
  <si>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</si>
  <si>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</si>
  <si>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</si>
  <si>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</si>
  <si>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</si>
  <si>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</si>
  <si>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</si>
  <si>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</si>
  <si>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</si>
  <si>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</si>
  <si>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</si>
  <si>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</si>
  <si>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</si>
  <si>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</si>
  <si>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</si>
  <si>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</si>
  <si>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</si>
  <si>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</si>
  <si>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</si>
  <si>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</si>
  <si>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</si>
  <si>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</si>
  <si>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</si>
  <si>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</si>
  <si>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</si>
  <si>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</si>
  <si>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</si>
  <si>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</si>
  <si>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</si>
  <si>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</si>
  <si>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</si>
  <si>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</si>
  <si>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</si>
  <si>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</si>
  <si>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</si>
  <si>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</si>
  <si>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</si>
  <si>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</si>
  <si>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</si>
  <si>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</si>
  <si>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</si>
  <si>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</si>
  <si>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</si>
  <si>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</si>
  <si>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</si>
  <si>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</si>
  <si>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</si>
  <si>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</si>
  <si>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</si>
  <si>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</si>
  <si>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</si>
  <si>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</si>
  <si>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</si>
  <si>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</si>
  <si>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</si>
  <si>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</si>
  <si>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</si>
  <si>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</si>
  <si>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</si>
  <si>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</si>
  <si>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</si>
  <si>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</si>
  <si>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</si>
  <si>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</si>
  <si>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</si>
  <si>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</si>
  <si>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</si>
  <si>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</si>
  <si>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</si>
  <si>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</si>
  <si>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</si>
  <si>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</si>
  <si>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</si>
  <si>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</si>
  <si>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</si>
  <si>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</si>
  <si>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</si>
  <si>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</si>
  <si>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</si>
  <si>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</si>
  <si>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</si>
  <si>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</si>
  <si>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</si>
  <si>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</si>
  <si>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</si>
  <si>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</si>
  <si>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</si>
  <si>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</si>
  <si>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</si>
  <si>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</si>
  <si>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</si>
  <si>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</si>
  <si>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</si>
  <si>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</si>
  <si>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</si>
  <si>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</si>
  <si>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</si>
  <si>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</si>
  <si>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</si>
  <si>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</si>
  <si>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</si>
  <si>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</si>
  <si>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</si>
  <si>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</si>
  <si>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</si>
  <si>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</si>
  <si>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</si>
  <si>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</si>
  <si>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</si>
  <si>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</si>
  <si>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</si>
  <si>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</si>
  <si>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</si>
  <si>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</si>
  <si>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</si>
  <si>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</si>
  <si>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</si>
  <si>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</si>
  <si>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</si>
  <si>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</si>
  <si>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</si>
  <si>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</si>
  <si>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</si>
  <si>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</si>
  <si>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</si>
  <si>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</si>
  <si>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</si>
  <si>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</si>
  <si>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</si>
  <si>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</si>
  <si>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</si>
  <si>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</si>
  <si>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</si>
  <si>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</si>
  <si>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</si>
  <si>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</si>
  <si>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</si>
  <si>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</si>
  <si>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</si>
  <si>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</si>
  <si>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</si>
  <si>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</si>
  <si>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</si>
  <si>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</si>
  <si>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</si>
  <si>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</si>
  <si>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</si>
  <si>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</si>
  <si>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</si>
  <si>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</si>
  <si>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</si>
  <si>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</si>
  <si>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</si>
  <si>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</si>
  <si>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</si>
  <si>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</si>
  <si>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</si>
  <si>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</si>
  <si>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</si>
  <si>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</si>
  <si>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</si>
  <si>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</si>
  <si>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</si>
  <si>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</si>
  <si>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</si>
  <si>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</si>
  <si>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</si>
  <si>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</si>
  <si>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</si>
  <si>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</si>
  <si>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</si>
  <si>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</si>
  <si>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</si>
  <si>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</si>
  <si>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</si>
  <si>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</si>
  <si>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</si>
  <si>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</si>
  <si>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</si>
  <si>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</si>
  <si>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</si>
  <si>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</si>
  <si>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</si>
  <si>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</si>
  <si>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</si>
  <si>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</si>
  <si>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</si>
  <si>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</si>
  <si>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</si>
  <si>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</si>
  <si>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</si>
  <si>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</si>
  <si>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</si>
  <si>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</si>
  <si>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</si>
  <si>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</si>
  <si>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</si>
  <si>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</si>
  <si>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</si>
  <si>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</si>
  <si>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</si>
  <si>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</si>
  <si>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</si>
  <si>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</si>
  <si>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</si>
  <si>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</si>
  <si>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</si>
  <si>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</si>
  <si>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</si>
  <si>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</si>
  <si>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</si>
  <si>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</si>
  <si>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</si>
  <si>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</si>
  <si>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</si>
  <si>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</si>
  <si>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</si>
  <si>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</si>
  <si>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</si>
  <si>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</si>
  <si>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</si>
  <si>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</si>
  <si>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</si>
  <si>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</si>
  <si>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</si>
  <si>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</si>
  <si>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</si>
  <si>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</si>
  <si>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</si>
  <si>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</si>
  <si>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</si>
  <si>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</si>
  <si>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</si>
  <si>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</si>
  <si>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</si>
  <si>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</si>
  <si>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</si>
  <si>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</si>
  <si>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</si>
  <si>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</si>
  <si>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</si>
  <si>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</si>
  <si>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</si>
  <si>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</si>
  <si>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</si>
  <si>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</si>
  <si>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</si>
  <si>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</si>
  <si>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</si>
  <si>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</si>
  <si>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</si>
  <si>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</si>
  <si>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</si>
  <si>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</si>
  <si>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</si>
  <si>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</si>
  <si>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</si>
  <si>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</si>
  <si>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</si>
  <si>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</si>
  <si>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</si>
  <si>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</si>
  <si>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</si>
  <si>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</si>
  <si>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</si>
  <si>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</si>
  <si>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</si>
  <si>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</si>
  <si>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</si>
  <si>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</si>
  <si>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</si>
  <si>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</si>
  <si>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</si>
  <si>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</si>
  <si>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</si>
  <si>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</si>
  <si>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</si>
  <si>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</si>
  <si>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</si>
  <si>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</si>
  <si>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</si>
  <si>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</si>
  <si>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</si>
  <si>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</si>
  <si>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</si>
  <si>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</si>
  <si>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</si>
  <si>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</si>
  <si>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</si>
  <si>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</si>
  <si>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</si>
  <si>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</si>
  <si>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</si>
  <si>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</si>
  <si>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</si>
  <si>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</si>
  <si>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</si>
  <si>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</si>
  <si>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</si>
  <si>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</si>
  <si>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</si>
  <si>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</si>
  <si>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</si>
  <si>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</si>
  <si>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</si>
  <si>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</si>
  <si>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</si>
  <si>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</si>
  <si>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</si>
  <si>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</si>
  <si>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</si>
  <si>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</si>
  <si>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</si>
  <si>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</si>
  <si>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</si>
  <si>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</si>
  <si>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</si>
  <si>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</si>
  <si>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</si>
  <si>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</si>
  <si>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</si>
  <si>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</si>
  <si>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</si>
  <si>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</si>
  <si>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</si>
  <si>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</si>
  <si>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</si>
  <si>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</si>
  <si>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</si>
  <si>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</si>
  <si>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</si>
  <si>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</si>
  <si>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</si>
  <si>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</si>
  <si>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</si>
  <si>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</si>
  <si>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</si>
  <si>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</si>
  <si>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</si>
  <si>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</si>
  <si>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</si>
  <si>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</si>
  <si>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</si>
  <si>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</si>
  <si>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</si>
  <si>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</si>
  <si>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</si>
  <si>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</si>
  <si>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</si>
  <si>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</si>
  <si>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</si>
  <si>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</si>
  <si>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</si>
  <si>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</si>
  <si>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</si>
  <si>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</si>
  <si>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</si>
  <si>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</si>
  <si>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</si>
  <si>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</si>
  <si>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</si>
  <si>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</si>
  <si>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</si>
  <si>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</si>
  <si>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</si>
  <si>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</si>
  <si>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</si>
  <si>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</si>
  <si>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</si>
  <si>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</si>
  <si>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</si>
  <si>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</si>
  <si>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</si>
  <si>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</si>
  <si>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</si>
  <si>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</si>
  <si>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</si>
  <si>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</si>
  <si>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</si>
  <si>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</si>
  <si>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</si>
  <si>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</si>
  <si>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</si>
  <si>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</si>
  <si>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</si>
  <si>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</si>
  <si>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</si>
  <si>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</si>
  <si>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</si>
  <si>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</si>
  <si>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</si>
  <si>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</si>
  <si>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</si>
  <si>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</si>
  <si>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</si>
  <si>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</si>
  <si>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</si>
  <si>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</si>
  <si>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</si>
  <si>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</si>
  <si>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</si>
  <si>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</si>
  <si>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</si>
  <si>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</si>
  <si>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</si>
  <si>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</si>
  <si>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</si>
  <si>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</si>
  <si>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</si>
  <si>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</si>
  <si>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</si>
  <si>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</si>
  <si>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</si>
  <si>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</si>
  <si>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</si>
  <si>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</si>
  <si>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</si>
  <si>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</si>
  <si>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</si>
  <si>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</si>
  <si>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</si>
  <si>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</si>
  <si>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</si>
  <si>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</si>
  <si>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</si>
  <si>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</si>
  <si>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</si>
  <si>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</si>
  <si>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</si>
  <si>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</si>
  <si>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</si>
  <si>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</si>
  <si>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</si>
  <si>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</si>
  <si>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</si>
  <si>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</si>
  <si>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</si>
  <si>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</si>
  <si>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</si>
  <si>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</si>
  <si>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</si>
  <si>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</si>
  <si>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</si>
  <si>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</si>
  <si>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</si>
  <si>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</si>
  <si>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</si>
  <si>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</si>
  <si>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</si>
  <si>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</si>
  <si>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</si>
  <si>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</si>
  <si>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</si>
  <si>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</si>
  <si>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</si>
  <si>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</si>
  <si>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</si>
  <si>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</si>
  <si>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</si>
  <si>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</si>
  <si>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</si>
  <si>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</si>
  <si>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</si>
  <si>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</si>
  <si>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</si>
  <si>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</si>
  <si>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</si>
  <si>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</si>
  <si>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</si>
  <si>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</si>
  <si>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</si>
  <si>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</si>
  <si>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</si>
  <si>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</si>
  <si>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</si>
  <si>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</si>
  <si>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</si>
  <si>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</si>
  <si>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</si>
  <si>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</si>
  <si>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</si>
  <si>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</si>
  <si>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</si>
  <si>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</si>
  <si>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</si>
  <si>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</si>
  <si>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</si>
  <si>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</si>
  <si>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</si>
  <si>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</si>
  <si>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</si>
  <si>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</si>
  <si>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</si>
  <si>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</si>
  <si>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</si>
  <si>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</si>
  <si>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</si>
  <si>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</si>
  <si>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</si>
  <si>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</si>
  <si>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</si>
  <si>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</si>
  <si>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</si>
  <si>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</si>
  <si>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</si>
  <si>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</si>
  <si>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</si>
  <si>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</si>
  <si>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</si>
  <si>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</si>
  <si>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</si>
  <si>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</si>
  <si>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</si>
  <si>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</si>
  <si>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</si>
  <si>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</si>
  <si>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</si>
  <si>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</si>
  <si>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</si>
  <si>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</si>
  <si>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</si>
  <si>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</si>
  <si>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</si>
  <si>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</si>
  <si>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</si>
  <si>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</si>
  <si>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</si>
  <si>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</si>
  <si>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</si>
  <si>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</si>
  <si>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</si>
  <si>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</si>
  <si>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</si>
  <si>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</si>
  <si>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</si>
  <si>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</si>
  <si>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</si>
  <si>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</si>
  <si>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</si>
  <si>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</si>
  <si>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</si>
  <si>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</si>
  <si>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</si>
  <si>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</si>
  <si>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</si>
  <si>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</si>
  <si>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</si>
  <si>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</si>
  <si>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</si>
  <si>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</si>
  <si>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</si>
  <si>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</si>
  <si>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</si>
  <si>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</si>
  <si>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</si>
  <si>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</si>
  <si>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</si>
  <si>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</si>
  <si>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</si>
  <si>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</si>
  <si>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</si>
  <si>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</si>
  <si>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</si>
  <si>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</si>
  <si>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</si>
  <si>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</si>
  <si>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</si>
  <si>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</si>
  <si>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</si>
  <si>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</si>
  <si>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</si>
  <si>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</si>
  <si>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</si>
  <si>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</si>
  <si>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</si>
  <si>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</si>
  <si>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</si>
  <si>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</si>
  <si>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</si>
  <si>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</si>
  <si>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</si>
  <si>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</si>
  <si>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</si>
  <si>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</si>
  <si>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</si>
  <si>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</si>
  <si>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</si>
  <si>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</si>
  <si>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</si>
  <si>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</si>
  <si>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</si>
  <si>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</si>
  <si>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</si>
  <si>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</si>
  <si>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</si>
  <si>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</si>
  <si>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</si>
  <si>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</si>
  <si>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</si>
  <si>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</si>
  <si>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</si>
  <si>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</si>
  <si>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</si>
  <si>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</si>
  <si>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</si>
  <si>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</si>
  <si>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</si>
  <si>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</si>
  <si>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</si>
  <si>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</si>
  <si>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</si>
  <si>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</si>
  <si>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</si>
  <si>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</si>
  <si>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</si>
  <si>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</si>
  <si>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</si>
  <si>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</si>
  <si>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</si>
  <si>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</si>
  <si>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</si>
  <si>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</si>
  <si>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</si>
  <si>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</si>
  <si>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</si>
  <si>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</si>
  <si>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</si>
  <si>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</si>
  <si>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</si>
  <si>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</si>
  <si>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</si>
  <si>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</si>
  <si>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</si>
  <si>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</si>
  <si>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</si>
  <si>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</si>
  <si>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</si>
  <si>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</si>
  <si>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</si>
  <si>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</si>
  <si>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</si>
  <si>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</si>
  <si>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</si>
  <si>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</si>
  <si>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</si>
  <si>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</si>
  <si>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</si>
  <si>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</si>
  <si>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</si>
  <si>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</si>
  <si>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</si>
  <si>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</si>
  <si>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</si>
  <si>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</si>
  <si>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</si>
  <si>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</si>
  <si>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</si>
  <si>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</si>
  <si>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</si>
  <si>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</si>
  <si>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</si>
  <si>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</si>
  <si>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</si>
  <si>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</si>
  <si>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</si>
  <si>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</si>
  <si>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</si>
  <si>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</si>
  <si>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</si>
  <si>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</si>
  <si>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</si>
  <si>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</si>
  <si>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</si>
  <si>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</si>
  <si>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</si>
  <si>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</si>
  <si>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</si>
  <si>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</si>
  <si>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</si>
  <si>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</si>
  <si>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</si>
  <si>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</si>
  <si>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</si>
  <si>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</si>
  <si>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</si>
  <si>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</si>
  <si>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</si>
  <si>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</si>
  <si>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</si>
  <si>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</si>
  <si>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</si>
  <si>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</si>
  <si>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</si>
  <si>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</si>
  <si>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</si>
  <si>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</si>
  <si>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</si>
  <si>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</si>
  <si>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</si>
  <si>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</si>
  <si>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</si>
  <si>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</si>
  <si>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</si>
  <si>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</si>
  <si>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</si>
  <si>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</si>
  <si>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</si>
  <si>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</si>
  <si>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</si>
  <si>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</si>
  <si>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</si>
  <si>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</si>
  <si>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</si>
  <si>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</si>
  <si>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</si>
  <si>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</si>
  <si>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</si>
  <si>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</si>
  <si>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</si>
  <si>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</si>
  <si>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</si>
  <si>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</si>
  <si>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</si>
  <si>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</si>
  <si>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</si>
  <si>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</si>
  <si>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</si>
  <si>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</si>
  <si>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</si>
  <si>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</si>
  <si>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</si>
  <si>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</si>
  <si>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</si>
  <si>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</si>
  <si>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</si>
  <si>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</si>
  <si>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</si>
  <si>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</si>
  <si>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</si>
  <si>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</si>
  <si>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</si>
  <si>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</si>
  <si>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</si>
  <si>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</si>
  <si>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</si>
  <si>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</si>
  <si>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</si>
  <si>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</si>
  <si>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</si>
  <si>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</si>
  <si>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</si>
  <si>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</si>
  <si>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</si>
  <si>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</si>
  <si>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</si>
  <si>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</si>
  <si>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</si>
  <si>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</si>
  <si>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</si>
  <si>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</si>
  <si>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</si>
  <si>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</si>
  <si>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</si>
  <si>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</si>
  <si>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</si>
  <si>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</si>
  <si>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</si>
  <si>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</si>
  <si>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</si>
  <si>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</si>
  <si>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</si>
  <si>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</si>
  <si>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</si>
  <si>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</si>
  <si>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</si>
  <si>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</si>
  <si>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</si>
  <si>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</si>
  <si>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</si>
  <si>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</si>
  <si>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</si>
  <si>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</si>
  <si>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</si>
  <si>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</si>
  <si>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</si>
  <si>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</si>
  <si>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</si>
  <si>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</si>
  <si>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</si>
  <si>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</si>
  <si>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</si>
  <si>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</si>
  <si>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</si>
  <si>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</si>
  <si>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</si>
  <si>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</si>
  <si>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</si>
  <si>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</si>
  <si>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</si>
  <si>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</si>
  <si>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</si>
  <si>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</si>
  <si>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</si>
  <si>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</si>
  <si>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</si>
  <si>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</si>
  <si>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</si>
  <si>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</si>
  <si>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</si>
  <si>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</si>
  <si>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</si>
  <si>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</si>
  <si>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</si>
  <si>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</si>
  <si>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</si>
  <si>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</si>
  <si>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</si>
  <si>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</si>
  <si>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</si>
  <si>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</si>
  <si>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</si>
  <si>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</si>
  <si>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</si>
  <si>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</si>
  <si>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</si>
  <si>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</si>
  <si>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</si>
  <si>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</si>
  <si>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</si>
  <si>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</si>
  <si>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</si>
  <si>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</si>
  <si>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</si>
  <si>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</si>
  <si>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</si>
  <si>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</si>
  <si>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</si>
  <si>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</si>
  <si>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</si>
  <si>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</si>
  <si>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</si>
  <si>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</si>
  <si>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</si>
  <si>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</si>
  <si>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</si>
  <si>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</si>
  <si>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</si>
  <si>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</si>
  <si>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</si>
  <si>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</si>
  <si>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</si>
  <si>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</si>
  <si>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</si>
  <si>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</si>
  <si>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</si>
  <si>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</si>
  <si>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</si>
  <si>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</si>
  <si>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</si>
  <si>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</si>
  <si>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</si>
  <si>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</si>
  <si>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</si>
  <si>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</si>
  <si>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</si>
  <si>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</si>
  <si>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</si>
  <si>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</si>
  <si>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</si>
  <si>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</si>
  <si>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</si>
  <si>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</si>
  <si>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</si>
  <si>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</si>
  <si>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</si>
  <si>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</si>
  <si>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</si>
  <si>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</si>
  <si>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</si>
  <si>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</si>
  <si>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</si>
  <si>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</si>
  <si>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</si>
  <si>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</si>
  <si>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</si>
  <si>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</si>
  <si>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</si>
  <si>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</si>
  <si>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</si>
  <si>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</si>
  <si>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</si>
  <si>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</si>
  <si>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</si>
  <si>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</si>
  <si>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</si>
  <si>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</si>
  <si>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</si>
  <si>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</si>
  <si>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</si>
  <si>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</si>
  <si>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</si>
  <si>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</si>
  <si>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</si>
  <si>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</si>
  <si>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</si>
  <si>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</si>
  <si>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</si>
  <si>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</si>
  <si>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</si>
  <si>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</si>
  <si>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</si>
  <si>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</si>
  <si>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</si>
  <si>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</si>
  <si>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</si>
  <si>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</si>
  <si>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</si>
  <si>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</si>
  <si>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</si>
  <si>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</si>
  <si>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</si>
  <si>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</si>
  <si>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</si>
  <si>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</si>
  <si>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</si>
  <si>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</si>
  <si>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</si>
  <si>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</si>
  <si>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</si>
  <si>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</si>
  <si>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</si>
  <si>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</si>
  <si>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</si>
  <si>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</si>
  <si>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</si>
  <si>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</si>
  <si>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</si>
  <si>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</si>
  <si>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</si>
  <si>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</si>
  <si>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</si>
  <si>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</si>
  <si>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</si>
  <si>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</si>
  <si>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</si>
  <si>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</si>
  <si>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</si>
  <si>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</si>
  <si>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</si>
  <si>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</si>
  <si>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</si>
  <si>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</si>
  <si>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</si>
  <si>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</si>
  <si>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</si>
  <si>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</si>
  <si>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</si>
  <si>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</si>
  <si>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</si>
  <si>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</si>
  <si>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</si>
  <si>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</si>
  <si>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</si>
  <si>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</si>
  <si>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</si>
  <si>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</si>
  <si>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</si>
  <si>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</si>
  <si>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</si>
  <si>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</si>
  <si>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</si>
  <si>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</si>
  <si>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</si>
  <si>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</si>
  <si>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</si>
  <si>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</si>
  <si>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</si>
  <si>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</si>
  <si>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</si>
  <si>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</si>
  <si>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</si>
  <si>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</si>
  <si>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</si>
  <si>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</si>
  <si>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</si>
  <si>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</si>
  <si>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</si>
  <si>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</si>
  <si>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</si>
  <si>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</si>
  <si>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</si>
  <si>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</si>
  <si>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</si>
  <si>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</si>
  <si>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</si>
  <si>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</si>
  <si>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</si>
  <si>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</si>
  <si>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</si>
  <si>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</si>
  <si>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</si>
  <si>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</si>
  <si>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</si>
  <si>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</si>
  <si>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</si>
  <si>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</si>
  <si>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</si>
  <si>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</si>
  <si>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</si>
  <si>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</si>
  <si>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</si>
  <si>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</si>
  <si>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</si>
  <si>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</si>
  <si>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</si>
  <si>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</si>
  <si>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</si>
  <si>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</si>
  <si>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</si>
  <si>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</si>
  <si>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</si>
  <si>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</si>
  <si>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</si>
  <si>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</si>
  <si>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</si>
  <si>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</si>
  <si>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</si>
  <si>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</si>
  <si>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</si>
  <si>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</si>
  <si>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</si>
  <si>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</si>
  <si>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</si>
  <si>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</si>
  <si>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</si>
  <si>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</si>
  <si>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</si>
  <si>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</si>
  <si>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</si>
  <si>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</si>
  <si>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</si>
  <si>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</si>
  <si>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</si>
  <si>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</si>
  <si>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</si>
  <si>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</si>
  <si>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</si>
  <si>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</si>
  <si>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</si>
  <si>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</si>
  <si>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</si>
  <si>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</si>
  <si>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</si>
  <si>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</si>
  <si>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</si>
  <si>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</si>
  <si>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</si>
  <si>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</si>
  <si>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</si>
  <si>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</si>
  <si>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</si>
  <si>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</si>
  <si>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</si>
  <si>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</si>
  <si>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</si>
  <si>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</si>
  <si>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</si>
  <si>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</si>
  <si>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</si>
  <si>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</si>
  <si>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</si>
  <si>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</si>
  <si>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</si>
  <si>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</si>
  <si>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</si>
  <si>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</si>
  <si>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</si>
  <si>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</si>
  <si>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</si>
  <si>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</si>
  <si>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</si>
  <si>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</si>
  <si>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</si>
  <si>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</si>
  <si>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</si>
  <si>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</si>
  <si>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</si>
  <si>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</si>
  <si>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</si>
  <si>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</si>
  <si>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</si>
  <si>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</si>
  <si>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</si>
  <si>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</si>
  <si>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</si>
  <si>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</si>
  <si>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</si>
  <si>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</si>
  <si>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</si>
  <si>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</si>
  <si>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</si>
  <si>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</si>
  <si>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</si>
  <si>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</si>
  <si>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</si>
  <si>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</si>
  <si>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</si>
  <si>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</si>
  <si>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</si>
  <si>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</si>
  <si>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</si>
  <si>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</si>
  <si>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</si>
  <si>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</si>
  <si>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</si>
  <si>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</si>
  <si>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</si>
  <si>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</si>
  <si>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</si>
  <si>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</si>
  <si>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</si>
  <si>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</si>
  <si>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</si>
  <si>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</si>
  <si>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</si>
  <si>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</si>
  <si>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</si>
  <si>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</si>
  <si>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</si>
  <si>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</si>
  <si>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</si>
  <si>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</si>
  <si>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</si>
  <si>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</si>
  <si>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</si>
  <si>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</si>
  <si>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</si>
  <si>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</si>
  <si>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</si>
  <si>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</si>
  <si>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</si>
  <si>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</si>
  <si>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</si>
  <si>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</si>
  <si>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</si>
  <si>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</si>
  <si>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</si>
  <si>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</si>
  <si>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</si>
  <si>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</si>
  <si>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</si>
  <si>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</si>
  <si>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</si>
  <si>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</si>
  <si>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</si>
  <si>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</si>
  <si>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</si>
  <si>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</si>
  <si>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</si>
  <si>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</si>
  <si>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</si>
  <si>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</si>
  <si>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</si>
  <si>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</si>
  <si>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</si>
  <si>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</si>
  <si>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</si>
  <si>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</si>
  <si>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</si>
  <si>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</si>
  <si>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</si>
  <si>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</si>
  <si>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</si>
  <si>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</si>
  <si>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</si>
  <si>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</si>
  <si>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</si>
  <si>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</si>
  <si>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</si>
  <si>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</si>
  <si>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</si>
  <si>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</si>
  <si>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</si>
  <si>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</si>
  <si>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</si>
  <si>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</si>
  <si>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</si>
  <si>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</si>
  <si>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</si>
  <si>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</si>
  <si>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</si>
  <si>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</si>
  <si>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</si>
  <si>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</si>
  <si>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</si>
  <si>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</si>
  <si>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</si>
  <si>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</si>
  <si>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</si>
  <si>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</si>
  <si>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</si>
  <si>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</si>
  <si>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</si>
  <si>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</si>
  <si>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</si>
  <si>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</si>
  <si>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</si>
  <si>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</si>
  <si>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</si>
  <si>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</si>
  <si>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</si>
  <si>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</si>
  <si>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</si>
  <si>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</si>
  <si>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</si>
  <si>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</si>
  <si>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</si>
  <si>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</si>
  <si>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</si>
  <si>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</si>
  <si>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</si>
  <si>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</si>
  <si>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</si>
  <si>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</si>
  <si>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</si>
  <si>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</si>
  <si>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</si>
  <si>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</si>
  <si>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</si>
  <si>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</si>
  <si>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</si>
  <si>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</si>
  <si>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</si>
  <si>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</si>
  <si>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</si>
  <si>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</si>
  <si>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</si>
  <si>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</si>
  <si>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</si>
  <si>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</si>
  <si>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</si>
  <si>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</si>
  <si>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</si>
  <si>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</si>
  <si>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</si>
  <si>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</si>
  <si>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</si>
  <si>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</si>
  <si>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</si>
  <si>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</si>
  <si>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</si>
  <si>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</si>
  <si>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</si>
  <si>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</si>
  <si>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</si>
  <si>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</si>
  <si>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</si>
  <si>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</si>
  <si>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</si>
  <si>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</si>
  <si>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</si>
  <si>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</si>
  <si>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</si>
  <si>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</si>
  <si>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</si>
  <si>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</si>
  <si>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</si>
  <si>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</si>
  <si>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</si>
  <si>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</si>
  <si>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</si>
  <si>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</si>
  <si>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</si>
  <si>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</si>
  <si>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</si>
  <si>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</si>
  <si>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</si>
  <si>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</si>
  <si>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</si>
  <si>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</si>
  <si>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</si>
  <si>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</si>
  <si>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</si>
  <si>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</si>
  <si>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</si>
  <si>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</si>
  <si>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</si>
  <si>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</si>
  <si>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</si>
  <si>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</si>
  <si>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</si>
  <si>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</si>
  <si>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</si>
  <si>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</si>
  <si>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</si>
  <si>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</si>
  <si>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</si>
  <si>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</si>
  <si>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</si>
  <si>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</si>
  <si>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</si>
  <si>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</si>
  <si>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</si>
  <si>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</si>
  <si>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</si>
  <si>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</si>
  <si>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</si>
  <si>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</si>
  <si>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</si>
  <si>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</si>
  <si>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</si>
  <si>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</si>
  <si>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</si>
  <si>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</si>
  <si>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</si>
  <si>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</si>
  <si>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</si>
  <si>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</si>
  <si>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</si>
  <si>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</si>
  <si>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</si>
  <si>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</si>
  <si>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</si>
  <si>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</si>
  <si>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</si>
  <si>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</si>
  <si>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</si>
  <si>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</si>
  <si>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</si>
  <si>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</si>
  <si>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</si>
  <si>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</si>
  <si>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</si>
  <si>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</si>
  <si>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</si>
  <si>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</si>
  <si>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</si>
  <si>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</si>
  <si>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</si>
  <si>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</si>
  <si>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</si>
  <si>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</si>
  <si>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</si>
  <si>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</si>
  <si>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</si>
  <si>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</si>
  <si>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</si>
  <si>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</si>
  <si>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</si>
  <si>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</si>
  <si>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</si>
  <si>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</si>
  <si>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</si>
  <si>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</si>
  <si>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</si>
  <si>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</si>
  <si>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</si>
  <si>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</si>
  <si>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</si>
  <si>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</si>
  <si>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</si>
  <si>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</si>
  <si>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</si>
  <si>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</si>
  <si>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</si>
  <si>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</si>
  <si>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</si>
  <si>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</si>
  <si>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</si>
  <si>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</si>
  <si>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</si>
  <si>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</si>
  <si>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</si>
  <si>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</si>
  <si>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</si>
  <si>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</si>
  <si>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</si>
  <si>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</si>
  <si>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</si>
  <si>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</si>
  <si>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</si>
  <si>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</si>
  <si>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</si>
  <si>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</si>
  <si>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</si>
  <si>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</si>
  <si>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</si>
  <si>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</si>
  <si>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</si>
  <si>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</si>
  <si>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</si>
  <si>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</si>
  <si>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</si>
  <si>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</si>
  <si>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</si>
  <si>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</si>
  <si>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</si>
  <si>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</si>
  <si>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</si>
  <si>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</si>
  <si>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</si>
  <si>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</si>
  <si>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</si>
  <si>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</si>
  <si>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</si>
  <si>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</si>
  <si>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</si>
  <si>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</si>
  <si>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</si>
  <si>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</si>
  <si>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</si>
  <si>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</si>
  <si>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</si>
  <si>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</si>
  <si>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</si>
  <si>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</si>
  <si>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</si>
  <si>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</si>
  <si>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</si>
  <si>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</si>
  <si>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</si>
  <si>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</si>
  <si>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</si>
  <si>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</si>
  <si>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</si>
  <si>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</si>
  <si>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</si>
  <si>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</si>
  <si>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</si>
  <si>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</si>
  <si>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</si>
  <si>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</si>
  <si>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</si>
  <si>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</si>
  <si>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</si>
  <si>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</si>
  <si>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</si>
  <si>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</si>
  <si>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</si>
  <si>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</si>
  <si>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</si>
  <si>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</si>
  <si>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</si>
  <si>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</si>
  <si>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</si>
  <si>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</si>
  <si>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</si>
  <si>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</si>
  <si>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</si>
  <si>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</si>
  <si>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</si>
  <si>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</si>
  <si>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</si>
  <si>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</si>
  <si>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</si>
  <si>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</si>
  <si>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</si>
  <si>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</si>
  <si>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</si>
  <si>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</si>
  <si>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</si>
  <si>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</si>
  <si>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</si>
  <si>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</si>
  <si>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</si>
  <si>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</si>
  <si>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</si>
  <si>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</si>
  <si>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</si>
  <si>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</si>
  <si>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</si>
  <si>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</si>
  <si>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</si>
  <si>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</si>
  <si>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</si>
  <si>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</si>
  <si>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</si>
  <si>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</si>
  <si>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</si>
  <si>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</si>
  <si>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</si>
  <si>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</si>
  <si>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</si>
  <si>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</si>
  <si>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</si>
  <si>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</si>
  <si>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</si>
  <si>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</si>
  <si>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</si>
  <si>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</si>
  <si>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</si>
  <si>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</si>
  <si>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</si>
  <si>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</si>
  <si>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</si>
  <si>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</si>
  <si>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</si>
  <si>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</si>
  <si>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</si>
  <si>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</si>
  <si>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</si>
  <si>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</si>
  <si>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</si>
  <si>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</si>
  <si>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</si>
  <si>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</si>
  <si>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</si>
  <si>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</si>
  <si>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</si>
  <si>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</si>
  <si>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</si>
  <si>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</si>
  <si>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</si>
  <si>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</si>
  <si>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</si>
  <si>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</si>
  <si>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</si>
  <si>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</si>
  <si>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</si>
  <si>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</si>
  <si>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</si>
  <si>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</si>
  <si>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</si>
  <si>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</si>
  <si>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</si>
  <si>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</si>
  <si>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</si>
  <si>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</si>
  <si>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</si>
  <si>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</si>
  <si>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</si>
  <si>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</si>
  <si>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</si>
  <si>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</si>
  <si>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</si>
  <si>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</si>
  <si>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</si>
  <si>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</si>
  <si>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</si>
  <si>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</si>
  <si>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</si>
  <si>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</si>
  <si>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</si>
  <si>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</si>
  <si>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</si>
  <si>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</si>
  <si>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</si>
  <si>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</si>
  <si>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</si>
  <si>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</si>
  <si>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</si>
  <si>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</si>
  <si>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</si>
  <si>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</si>
  <si>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</si>
  <si>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</si>
  <si>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</si>
  <si>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</si>
  <si>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</si>
  <si>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</si>
  <si>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</si>
  <si>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</si>
  <si>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</si>
  <si>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</si>
  <si>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</si>
  <si>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</si>
  <si>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</si>
  <si>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</si>
  <si>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</si>
  <si>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</si>
  <si>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</si>
  <si>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</si>
  <si>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</si>
  <si>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</si>
  <si>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</si>
  <si>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</si>
  <si>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</si>
  <si>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</si>
  <si>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</si>
  <si>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</si>
  <si>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</si>
  <si>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</si>
  <si>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</si>
  <si>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</si>
  <si>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</si>
  <si>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</si>
  <si>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</si>
  <si>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</si>
  <si>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</si>
  <si>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</si>
  <si>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</si>
  <si>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</si>
  <si>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</si>
  <si>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</si>
  <si>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</si>
  <si>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</si>
  <si>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</si>
  <si>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</si>
  <si>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</si>
  <si>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</si>
  <si>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</si>
  <si>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</si>
  <si>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</si>
  <si>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</si>
  <si>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</si>
  <si>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</si>
  <si>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</si>
  <si>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</si>
  <si>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</si>
  <si>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</si>
  <si>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</si>
  <si>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</si>
  <si>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</si>
  <si>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</si>
  <si>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</si>
  <si>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</si>
  <si>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</si>
  <si>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</si>
  <si>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</si>
  <si>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</si>
  <si>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</si>
  <si>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</si>
  <si>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</si>
  <si>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</si>
  <si>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</si>
  <si>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</si>
  <si>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</si>
  <si>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</si>
  <si>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</si>
  <si>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</si>
  <si>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</si>
  <si>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</si>
  <si>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</si>
  <si>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</si>
  <si>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</si>
  <si>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</si>
  <si>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</si>
  <si>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</si>
  <si>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</si>
  <si>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</si>
  <si>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</si>
  <si>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</si>
  <si>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</si>
  <si>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</si>
  <si>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</si>
  <si>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</si>
  <si>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</si>
  <si>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</si>
  <si>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</si>
  <si>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</si>
  <si>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</si>
  <si>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</si>
  <si>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</si>
  <si>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</si>
  <si>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</si>
  <si>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</si>
  <si>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</si>
  <si>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</si>
  <si>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</si>
  <si>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</si>
  <si>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</si>
  <si>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</si>
  <si>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</si>
  <si>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</si>
  <si>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</si>
  <si>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</si>
  <si>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</si>
  <si>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</si>
  <si>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</si>
  <si>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</si>
  <si>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</si>
  <si>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</si>
  <si>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</si>
  <si>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</si>
  <si>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</si>
  <si>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</si>
  <si>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</si>
  <si>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</si>
  <si>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</si>
  <si>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</si>
  <si>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</si>
  <si>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</si>
  <si>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</si>
  <si>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</si>
  <si>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</si>
  <si>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</si>
  <si>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</si>
  <si>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</si>
  <si>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</si>
  <si>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</si>
  <si>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</si>
  <si>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</si>
  <si>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</si>
  <si>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</si>
  <si>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</si>
  <si>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</si>
  <si>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</si>
  <si>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</si>
  <si>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</si>
  <si>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</si>
  <si>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</si>
  <si>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</si>
  <si>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</si>
  <si>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</si>
  <si>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</si>
  <si>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</si>
  <si>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</si>
  <si>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</si>
  <si>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</si>
  <si>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</si>
  <si>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</si>
  <si>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</si>
  <si>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</si>
  <si>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</si>
  <si>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</si>
  <si>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</si>
  <si>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</si>
  <si>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</si>
  <si>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</si>
  <si>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</si>
  <si>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</si>
  <si>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</si>
  <si>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</si>
  <si>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</si>
  <si>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</si>
  <si>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</si>
  <si>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</si>
  <si>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</si>
  <si>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</si>
  <si>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</si>
  <si>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</si>
  <si>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</si>
  <si>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</si>
  <si>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</si>
  <si>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</si>
  <si>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</si>
  <si>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</si>
  <si>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</si>
  <si>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</si>
  <si>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</si>
  <si>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</si>
  <si>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</si>
  <si>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</si>
  <si>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</si>
  <si>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</si>
  <si>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</si>
  <si>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</si>
  <si>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</si>
  <si>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</si>
  <si>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</si>
  <si>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</si>
  <si>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</si>
  <si>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</si>
  <si>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</si>
  <si>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</si>
  <si>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</si>
  <si>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</si>
  <si>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</si>
  <si>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</si>
  <si>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</si>
  <si>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</si>
  <si>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</si>
  <si>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</si>
  <si>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</si>
  <si>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</si>
  <si>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</si>
  <si>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</si>
  <si>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</si>
  <si>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</si>
  <si>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</si>
  <si>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</si>
  <si>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</si>
  <si>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</si>
  <si>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</si>
  <si>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</si>
  <si>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</si>
  <si>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</si>
  <si>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</si>
  <si>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</si>
  <si>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</si>
  <si>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</si>
  <si>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</si>
  <si>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</si>
  <si>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</si>
  <si>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</si>
  <si>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</si>
  <si>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</si>
  <si>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</si>
  <si>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</si>
  <si>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</si>
  <si>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</si>
  <si>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</si>
  <si>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</si>
  <si>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</si>
  <si>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</si>
  <si>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</si>
  <si>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</si>
  <si>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</si>
  <si>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</si>
  <si>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</si>
  <si>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</si>
  <si>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</si>
  <si>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</si>
  <si>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</si>
  <si>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</si>
  <si>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</si>
  <si>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</si>
  <si>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</si>
  <si>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</si>
  <si>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</si>
  <si>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</si>
  <si>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</si>
  <si>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</si>
  <si>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</si>
  <si>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</si>
  <si>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</si>
  <si>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</si>
  <si>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</si>
  <si>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</si>
  <si>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</si>
  <si>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</si>
  <si>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</si>
  <si>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</si>
  <si>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</si>
  <si>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</si>
  <si>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</si>
  <si>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</si>
  <si>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</si>
  <si>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</si>
  <si>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</si>
  <si>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</si>
  <si>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</si>
  <si>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</si>
  <si>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</si>
  <si>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</si>
  <si>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</si>
  <si>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</si>
  <si>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</si>
  <si>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</si>
  <si>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</si>
  <si>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</si>
  <si>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</si>
  <si>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</si>
  <si>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</si>
  <si>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</si>
  <si>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</si>
  <si>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</si>
  <si>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</si>
  <si>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</si>
  <si>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</si>
  <si>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</si>
  <si>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</si>
  <si>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</si>
  <si>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</si>
  <si>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</si>
  <si>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</si>
  <si>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</si>
  <si>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</si>
  <si>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</si>
  <si>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</si>
  <si>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</si>
  <si>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</si>
  <si>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</si>
  <si>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</si>
  <si>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</si>
  <si>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</si>
  <si>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</si>
  <si>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</si>
  <si>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</si>
  <si>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</si>
  <si>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</si>
  <si>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</si>
  <si>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</si>
  <si>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</si>
  <si>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</si>
  <si>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</si>
  <si>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</si>
  <si>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</si>
  <si>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</si>
  <si>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</si>
  <si>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</si>
  <si>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</si>
  <si>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</si>
  <si>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</si>
  <si>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</si>
  <si>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</si>
  <si>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</si>
  <si>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</si>
  <si>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</si>
  <si>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</si>
  <si>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</si>
  <si>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</si>
  <si>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</si>
  <si>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</si>
  <si>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</si>
  <si>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</si>
  <si>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</si>
  <si>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</si>
  <si>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</si>
  <si>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</si>
  <si>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</si>
  <si>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</si>
  <si>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</si>
  <si>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</si>
  <si>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</si>
  <si>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</si>
  <si>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</si>
  <si>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</si>
  <si>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</si>
  <si>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</si>
  <si>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</si>
  <si>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</si>
  <si>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</si>
  <si>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</si>
  <si>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</si>
  <si>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</si>
  <si>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</si>
  <si>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</si>
  <si>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</si>
  <si>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</si>
  <si>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</si>
  <si>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</si>
  <si>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</si>
  <si>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</si>
  <si>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</si>
  <si>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</si>
  <si>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</si>
  <si>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</si>
  <si>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</si>
  <si>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</si>
  <si>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</si>
  <si>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</si>
  <si>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</si>
  <si>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</si>
  <si>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</si>
  <si>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</si>
  <si>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</si>
  <si>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</si>
  <si>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</si>
  <si>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</si>
  <si>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</si>
  <si>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</si>
  <si>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</si>
  <si>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</si>
  <si>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</si>
  <si>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</si>
  <si>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</si>
  <si>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</si>
  <si>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</si>
  <si>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</si>
  <si>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</si>
  <si>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</si>
  <si>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</si>
  <si>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</si>
  <si>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</si>
  <si>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</si>
  <si>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</si>
  <si>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</si>
  <si>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</si>
  <si>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</si>
  <si>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</si>
  <si>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</si>
  <si>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</si>
  <si>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</si>
  <si>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</si>
  <si>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</si>
  <si>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</si>
  <si>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</si>
  <si>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</si>
  <si>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</si>
  <si>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</si>
  <si>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</si>
  <si>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</si>
  <si>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</si>
  <si>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</si>
  <si>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</si>
  <si>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</si>
  <si>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</si>
  <si>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</si>
  <si>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</si>
  <si>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</si>
  <si>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</si>
  <si>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</si>
  <si>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</si>
  <si>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</si>
  <si>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</si>
  <si>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</si>
  <si>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</si>
  <si>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</si>
  <si>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</si>
  <si>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</si>
  <si>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</si>
  <si>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</si>
  <si>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</si>
  <si>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</si>
  <si>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</si>
  <si>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</si>
  <si>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</si>
  <si>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</si>
  <si>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</si>
  <si>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</si>
  <si>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</si>
  <si>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</si>
  <si>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</si>
  <si>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</si>
  <si>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</si>
  <si>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</si>
  <si>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</si>
  <si>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</si>
  <si>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</si>
  <si>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</si>
  <si>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</si>
  <si>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</si>
  <si>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</si>
  <si>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</si>
  <si>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</si>
  <si>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</si>
  <si>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</si>
  <si>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</si>
  <si>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</si>
  <si>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</si>
  <si>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</si>
  <si>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</si>
  <si>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</si>
  <si>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</si>
  <si>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</si>
  <si>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</si>
  <si>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</si>
  <si>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</si>
  <si>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</si>
  <si>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</si>
  <si>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</si>
  <si>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</si>
  <si>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</si>
  <si>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</si>
  <si>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</si>
  <si>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</si>
  <si>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</si>
  <si>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</si>
  <si>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</si>
  <si>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</si>
  <si>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</si>
  <si>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</si>
  <si>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</si>
  <si>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</si>
  <si>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</si>
  <si>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</si>
  <si>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</si>
  <si>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</si>
  <si>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</si>
  <si>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</si>
  <si>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</si>
  <si>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</si>
  <si>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</si>
  <si>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</si>
  <si>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</si>
  <si>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</si>
  <si>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</si>
  <si>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</si>
  <si>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</si>
  <si>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</si>
  <si>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</si>
  <si>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</si>
  <si>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</si>
  <si>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</si>
  <si>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</si>
  <si>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</si>
  <si>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</si>
  <si>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</si>
  <si>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</si>
  <si>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</si>
  <si>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</si>
  <si>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</si>
  <si>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</si>
  <si>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</si>
  <si>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</si>
  <si>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</si>
  <si>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</si>
  <si>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</si>
  <si>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</si>
  <si>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</si>
  <si>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</si>
  <si>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</si>
  <si>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</si>
  <si>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</si>
  <si>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</si>
  <si>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</si>
  <si>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</si>
  <si>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</si>
  <si>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</si>
  <si>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</si>
  <si>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</si>
  <si>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</si>
  <si>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</si>
  <si>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</si>
  <si>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</si>
  <si>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</si>
  <si>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</si>
  <si>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</si>
  <si>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</si>
  <si>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</si>
  <si>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</si>
  <si>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</si>
  <si>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</si>
  <si>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</si>
  <si>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</si>
  <si>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</si>
  <si>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</si>
  <si>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</si>
  <si>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</si>
  <si>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</si>
  <si>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</si>
  <si>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</si>
  <si>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</si>
  <si>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</si>
  <si>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</si>
  <si>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</si>
  <si>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</si>
  <si>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</si>
  <si>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</si>
  <si>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</si>
  <si>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</si>
  <si>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</si>
  <si>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</si>
  <si>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</si>
  <si>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</si>
  <si>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</si>
  <si>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</si>
  <si>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</si>
  <si>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</si>
  <si>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</si>
  <si>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</si>
  <si>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</si>
  <si>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</si>
  <si>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</si>
  <si>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</si>
  <si>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</si>
  <si>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</si>
  <si>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</si>
  <si>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</si>
  <si>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</si>
  <si>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</si>
  <si>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</si>
  <si>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</si>
  <si>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</si>
  <si>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</si>
  <si>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</si>
  <si>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</si>
  <si>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</si>
  <si>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</si>
  <si>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</si>
  <si>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</si>
  <si>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</si>
  <si>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</si>
  <si>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</si>
  <si>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</si>
  <si>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</si>
  <si>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</si>
  <si>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</si>
  <si>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</si>
  <si>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</si>
  <si>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</si>
  <si>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</si>
  <si>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</si>
  <si>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</si>
  <si>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</si>
  <si>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</si>
  <si>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</si>
  <si>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</si>
  <si>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</si>
  <si>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</si>
  <si>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</si>
  <si>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</si>
  <si>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</si>
  <si>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</si>
  <si>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</si>
  <si>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</si>
  <si>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</si>
  <si>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</si>
  <si>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</si>
  <si>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</si>
  <si>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</si>
  <si>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</si>
  <si>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</si>
  <si>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</si>
  <si>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</si>
  <si>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</si>
  <si>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</si>
  <si>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</si>
  <si>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</si>
  <si>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</si>
  <si>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</si>
  <si>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</si>
  <si>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</si>
  <si>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</si>
  <si>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</si>
  <si>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</si>
  <si>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</si>
  <si>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</si>
  <si>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</si>
  <si>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</si>
  <si>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</si>
  <si>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</si>
  <si>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</si>
  <si>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</si>
  <si>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</si>
  <si>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</si>
  <si>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</si>
  <si>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</si>
  <si>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</si>
  <si>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</si>
  <si>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</si>
  <si>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</si>
  <si>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</si>
  <si>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</si>
  <si>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</si>
  <si>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</si>
  <si>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</si>
  <si>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</si>
  <si>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</si>
  <si>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</si>
  <si>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</si>
  <si>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</si>
  <si>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</si>
  <si>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</si>
  <si>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</si>
  <si>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</si>
  <si>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</si>
  <si>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</si>
  <si>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</si>
  <si>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</si>
  <si>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</si>
  <si>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</si>
  <si>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</si>
  <si>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</si>
  <si>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</si>
  <si>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</si>
  <si>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</si>
  <si>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</si>
  <si>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</si>
  <si>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</si>
  <si>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</si>
  <si>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</si>
  <si>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</si>
  <si>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</si>
  <si>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</si>
  <si>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</si>
  <si>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</si>
  <si>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</si>
  <si>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</si>
  <si>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</si>
  <si>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</si>
  <si>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</si>
  <si>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</si>
  <si>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</si>
  <si>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</si>
  <si>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</si>
  <si>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</si>
  <si>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</si>
  <si>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</si>
  <si>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</si>
  <si>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</si>
  <si>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</si>
  <si>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</si>
  <si>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</si>
  <si>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</si>
  <si>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</si>
  <si>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</si>
  <si>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</si>
  <si>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</si>
  <si>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</si>
  <si>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</si>
  <si>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</si>
  <si>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</si>
  <si>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</si>
  <si>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</si>
  <si>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</si>
  <si>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</si>
  <si>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</si>
  <si>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</si>
  <si>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</si>
  <si>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</si>
  <si>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</si>
  <si>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</si>
  <si>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</si>
  <si>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</si>
  <si>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</si>
  <si>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</si>
  <si>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</si>
  <si>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</si>
  <si>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</si>
  <si>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</si>
  <si>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</si>
  <si>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</si>
  <si>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</si>
  <si>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</si>
  <si>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</si>
  <si>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</si>
  <si>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</si>
  <si>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</si>
  <si>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</si>
  <si>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</si>
  <si>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</si>
  <si>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</si>
  <si>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</si>
  <si>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</si>
  <si>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</si>
  <si>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</si>
  <si>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</si>
  <si>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</si>
  <si>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</si>
  <si>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</si>
  <si>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</si>
  <si>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</si>
  <si>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</si>
  <si>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</si>
  <si>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</si>
  <si>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</si>
  <si>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</si>
  <si>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</si>
  <si>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</si>
  <si>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</si>
  <si>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</si>
  <si>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</si>
  <si>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</si>
  <si>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</si>
  <si>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</si>
  <si>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</si>
  <si>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</si>
  <si>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</si>
  <si>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</si>
  <si>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</si>
  <si>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</si>
  <si>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</si>
  <si>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</si>
  <si>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</si>
  <si>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</si>
  <si>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</si>
  <si>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</si>
  <si>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</si>
  <si>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</si>
  <si>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</si>
  <si>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</si>
  <si>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</si>
  <si>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</si>
  <si>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</si>
  <si>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</si>
  <si>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</si>
  <si>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</si>
  <si>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</si>
  <si>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</si>
  <si>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</si>
  <si>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</si>
  <si>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</si>
  <si>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</si>
  <si>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</si>
  <si>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</si>
  <si>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</si>
  <si>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</si>
  <si>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</si>
  <si>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</si>
  <si>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</si>
  <si>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</si>
  <si>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</si>
  <si>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</si>
  <si>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</si>
  <si>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</si>
  <si>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</si>
  <si>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</si>
  <si>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</si>
  <si>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</si>
  <si>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</si>
  <si>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</si>
  <si>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</si>
  <si>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</si>
  <si>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</si>
  <si>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</si>
  <si>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</si>
  <si>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</si>
  <si>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</si>
  <si>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</si>
  <si>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</si>
  <si>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</si>
  <si>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</si>
  <si>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</si>
  <si>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</si>
  <si>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</si>
  <si>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</si>
  <si>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</si>
  <si>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</si>
  <si>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</si>
  <si>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</si>
  <si>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</si>
  <si>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</si>
  <si>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</si>
  <si>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</si>
  <si>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</si>
  <si>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</si>
  <si>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</si>
  <si>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</si>
  <si>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</si>
  <si>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</si>
  <si>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</si>
  <si>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</si>
  <si>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</si>
  <si>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</si>
  <si>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</si>
  <si>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</si>
  <si>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</si>
  <si>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</si>
  <si>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</si>
  <si>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</si>
  <si>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</si>
  <si>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</si>
  <si>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</si>
  <si>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</si>
  <si>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</si>
  <si>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</si>
  <si>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</si>
  <si>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</si>
  <si>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</si>
  <si>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</si>
  <si>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</si>
  <si>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</si>
  <si>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</si>
  <si>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</si>
  <si>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</si>
  <si>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</si>
  <si>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</si>
  <si>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</si>
  <si>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</si>
  <si>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</si>
  <si>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</si>
  <si>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</si>
  <si>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</si>
  <si>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</si>
  <si>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</si>
  <si>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</si>
  <si>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</si>
  <si>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</si>
  <si>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</si>
  <si>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</si>
  <si>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</si>
  <si>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</si>
  <si>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</si>
  <si>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</si>
  <si>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</si>
  <si>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</si>
  <si>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</si>
  <si>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</si>
  <si>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</si>
  <si>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</si>
  <si>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</si>
  <si>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</si>
  <si>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</si>
  <si>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</si>
  <si>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</si>
  <si>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</si>
  <si>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</si>
  <si>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</si>
  <si>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</si>
  <si>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</si>
  <si>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</si>
  <si>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</si>
  <si>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</si>
  <si>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</si>
  <si>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</si>
  <si>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</si>
  <si>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</si>
  <si>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</si>
  <si>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</si>
  <si>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</si>
  <si>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</si>
  <si>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</si>
  <si>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</si>
  <si>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</si>
  <si>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</si>
  <si>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</si>
  <si>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</si>
  <si>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</si>
  <si>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</si>
  <si>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</si>
  <si>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</si>
  <si>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</si>
  <si>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</si>
  <si>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</si>
  <si>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</si>
  <si>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</si>
  <si>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</si>
  <si>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</si>
  <si>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</si>
  <si>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</si>
  <si>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</si>
  <si>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</si>
  <si>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</si>
  <si>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</si>
  <si>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</si>
  <si>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</si>
  <si>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</si>
  <si>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</si>
  <si>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</si>
  <si>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</si>
  <si>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</si>
  <si>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</si>
  <si>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</si>
  <si>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</si>
  <si>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</si>
  <si>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</si>
  <si>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</si>
  <si>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</si>
  <si>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</si>
  <si>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</si>
  <si>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</si>
  <si>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</si>
  <si>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</si>
  <si>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</si>
  <si>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</si>
  <si>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</si>
  <si>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</si>
  <si>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</si>
  <si>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</si>
  <si>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</si>
  <si>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</si>
  <si>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</si>
  <si>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</si>
  <si>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</si>
  <si>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</si>
  <si>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</si>
  <si>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</si>
  <si>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</si>
  <si>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</si>
  <si>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</si>
  <si>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</si>
  <si>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</si>
  <si>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</si>
  <si>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</si>
  <si>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</si>
  <si>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</si>
  <si>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</si>
  <si>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</si>
  <si>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</si>
  <si>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</si>
  <si>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</si>
  <si>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</si>
  <si>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</si>
  <si>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</si>
  <si>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</si>
  <si>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</si>
  <si>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</si>
  <si>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</si>
  <si>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</si>
  <si>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</si>
  <si>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</si>
  <si>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</si>
  <si>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</si>
  <si>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</si>
  <si>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</si>
  <si>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</si>
  <si>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</si>
  <si>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</si>
  <si>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</si>
  <si>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</si>
  <si>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</si>
  <si>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</si>
  <si>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</si>
  <si>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</si>
  <si>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</si>
  <si>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</si>
  <si>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</si>
  <si>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</si>
  <si>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</si>
  <si>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</si>
  <si>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</si>
  <si>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</si>
  <si>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</si>
  <si>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</si>
  <si>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</si>
  <si>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</si>
  <si>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</si>
  <si>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</si>
  <si>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</si>
  <si>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</si>
  <si>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</si>
  <si>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</si>
  <si>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</si>
  <si>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</si>
  <si>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</si>
  <si>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</si>
  <si>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</si>
  <si>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</si>
  <si>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</si>
  <si>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</si>
  <si>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</si>
  <si>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</si>
  <si>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</si>
  <si>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</si>
  <si>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</si>
  <si>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</si>
  <si>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</si>
  <si>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</si>
  <si>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</si>
  <si>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</si>
  <si>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</si>
  <si>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</si>
  <si>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</si>
  <si>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</si>
  <si>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</si>
  <si>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</si>
  <si>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</si>
  <si>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</si>
  <si>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</si>
  <si>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</si>
  <si>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</si>
  <si>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</si>
  <si>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</si>
  <si>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</si>
  <si>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</si>
  <si>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</si>
  <si>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</si>
  <si>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</si>
  <si>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</si>
  <si>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</si>
  <si>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</si>
  <si>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</si>
  <si>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</si>
  <si>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</si>
  <si>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</si>
  <si>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</si>
  <si>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</si>
  <si>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</si>
  <si>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</si>
  <si>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</si>
  <si>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</si>
  <si>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</si>
  <si>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</si>
  <si>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</si>
  <si>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</si>
  <si>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</si>
  <si>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</si>
  <si>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</si>
  <si>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</si>
  <si>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</si>
  <si>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</si>
  <si>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</si>
  <si>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</si>
  <si>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</si>
  <si>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</si>
  <si>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</si>
  <si>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</si>
  <si>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</si>
  <si>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</si>
  <si>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</si>
  <si>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</si>
  <si>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</si>
  <si>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</si>
  <si>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</si>
  <si>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</si>
  <si>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</si>
  <si>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</si>
  <si>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</si>
  <si>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</si>
  <si>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</si>
  <si>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</si>
  <si>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</si>
  <si>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</si>
  <si>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</si>
  <si>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</si>
  <si>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</si>
  <si>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</si>
  <si>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</si>
  <si>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</si>
  <si>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</si>
  <si>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</si>
  <si>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</si>
  <si>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</si>
  <si>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</si>
  <si>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</si>
  <si>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</si>
  <si>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</si>
  <si>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</si>
  <si>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</si>
  <si>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</si>
  <si>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</si>
  <si>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</si>
  <si>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</si>
  <si>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</si>
  <si>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</si>
  <si>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</si>
  <si>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</si>
  <si>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</si>
  <si>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</si>
  <si>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</si>
  <si>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</si>
  <si>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</si>
  <si>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</si>
  <si>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</si>
  <si>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</si>
  <si>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</si>
  <si>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</si>
  <si>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</si>
  <si>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</si>
  <si>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</si>
  <si>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</si>
  <si>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</si>
  <si>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</si>
  <si>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</si>
  <si>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</si>
  <si>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</si>
  <si>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</si>
  <si>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</si>
  <si>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</si>
  <si>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</si>
  <si>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</si>
  <si>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</si>
  <si>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</si>
  <si>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</si>
  <si>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</si>
  <si>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</si>
  <si>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</si>
  <si>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</si>
  <si>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</si>
  <si>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</si>
  <si>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</si>
  <si>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</si>
  <si>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</si>
  <si>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</si>
  <si>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</si>
  <si>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</si>
  <si>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</si>
  <si>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</si>
  <si>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</si>
  <si>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</si>
  <si>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</si>
  <si>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</si>
  <si>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</si>
  <si>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</si>
  <si>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</si>
  <si>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</si>
  <si>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</si>
  <si>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</si>
  <si>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</si>
  <si>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</si>
  <si>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</si>
  <si>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</si>
  <si>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</si>
  <si>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</si>
  <si>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</si>
  <si>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</si>
  <si>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</si>
  <si>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</si>
  <si>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</si>
  <si>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</si>
  <si>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</si>
  <si>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</si>
  <si>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</si>
  <si>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</si>
  <si>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</si>
  <si>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</si>
  <si>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</si>
  <si>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</si>
  <si>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</si>
  <si>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</si>
  <si>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</si>
  <si>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</si>
  <si>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</si>
  <si>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</si>
  <si>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</si>
  <si>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</si>
  <si>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</si>
  <si>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</si>
  <si>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</si>
  <si>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</si>
  <si>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</si>
  <si>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</si>
  <si>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</si>
  <si>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</si>
  <si>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</si>
  <si>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</si>
  <si>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</si>
  <si>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</si>
  <si>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</si>
  <si>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</si>
  <si>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</si>
  <si>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</si>
  <si>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</si>
  <si>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</si>
  <si>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</si>
  <si>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</si>
  <si>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</si>
  <si>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</si>
  <si>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</si>
  <si>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</si>
  <si>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</si>
  <si>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</si>
  <si>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</si>
  <si>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</si>
  <si>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</si>
  <si>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</si>
  <si>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</si>
  <si>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</si>
  <si>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</si>
  <si>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</si>
  <si>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</si>
  <si>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</si>
  <si>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</si>
  <si>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</si>
  <si>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</si>
  <si>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</si>
  <si>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</si>
  <si>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</si>
  <si>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</si>
  <si>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</si>
  <si>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</si>
  <si>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</si>
  <si>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</si>
  <si>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</si>
  <si>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</si>
  <si>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</si>
  <si>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</si>
  <si>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</si>
  <si>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</si>
  <si>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</si>
  <si>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</si>
  <si>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</si>
  <si>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</si>
  <si>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</si>
  <si>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</si>
  <si>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</si>
  <si>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</si>
  <si>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</si>
  <si>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</si>
  <si>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</si>
  <si>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</si>
  <si>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</si>
  <si>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</si>
  <si>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</si>
  <si>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</si>
  <si>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</si>
  <si>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</si>
  <si>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</si>
  <si>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</si>
  <si>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</si>
  <si>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</si>
  <si>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</si>
  <si>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</si>
  <si>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</si>
  <si>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</si>
  <si>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</si>
  <si>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</si>
  <si>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</si>
  <si>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</si>
  <si>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</si>
  <si>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</si>
  <si>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</si>
  <si>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</si>
  <si>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</si>
  <si>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</si>
  <si>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</si>
  <si>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</si>
  <si>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</si>
  <si>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</si>
  <si>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</si>
  <si>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</si>
  <si>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</si>
  <si>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</si>
  <si>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</si>
  <si>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</si>
  <si>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</si>
  <si>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</si>
  <si>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</si>
  <si>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</si>
  <si>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</si>
  <si>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</si>
  <si>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</si>
  <si>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</si>
  <si>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</si>
  <si>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</si>
  <si>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</si>
  <si>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</si>
  <si>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</si>
  <si>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</si>
  <si>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</si>
  <si>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</si>
  <si>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</si>
  <si>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</si>
  <si>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</si>
  <si>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</si>
  <si>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</si>
  <si>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</si>
  <si>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</si>
  <si>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</si>
  <si>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</si>
  <si>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</si>
  <si>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</si>
  <si>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</si>
  <si>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</si>
  <si>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</si>
  <si>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</si>
  <si>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</si>
  <si>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</si>
  <si>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</si>
  <si>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</si>
  <si>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</si>
  <si>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</si>
  <si>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</si>
  <si>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</si>
  <si>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</si>
  <si>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</si>
  <si>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</si>
  <si>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</si>
  <si>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</si>
  <si>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</si>
  <si>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</si>
  <si>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</si>
  <si>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</si>
  <si>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</si>
  <si>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</si>
  <si>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</si>
  <si>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</si>
  <si>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</si>
  <si>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</si>
  <si>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</si>
  <si>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</si>
  <si>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</si>
  <si>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</si>
  <si>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</si>
  <si>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</si>
  <si>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</si>
  <si>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</si>
  <si>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</si>
  <si>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</si>
  <si>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</si>
  <si>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</si>
  <si>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</si>
  <si>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</si>
  <si>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</si>
  <si>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</si>
  <si>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</si>
  <si>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</si>
  <si>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</si>
  <si>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</si>
  <si>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</si>
  <si>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</si>
  <si>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</si>
  <si>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</si>
  <si>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</si>
  <si>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</si>
  <si>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</si>
  <si>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</si>
  <si>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</si>
  <si>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</si>
  <si>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</si>
  <si>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</si>
  <si>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</si>
  <si>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</si>
  <si>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</si>
  <si>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</si>
  <si>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</si>
  <si>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</si>
  <si>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</si>
  <si>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</si>
  <si>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</si>
  <si>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</si>
  <si>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</si>
  <si>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</si>
  <si>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</si>
  <si>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</si>
  <si>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</si>
  <si>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</si>
  <si>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</si>
  <si>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</si>
  <si>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</si>
  <si>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</si>
  <si>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</si>
  <si>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</si>
  <si>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</si>
  <si>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</si>
  <si>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</si>
  <si>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</si>
  <si>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</si>
  <si>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</si>
  <si>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</si>
  <si>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</si>
  <si>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</si>
  <si>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</si>
  <si>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</si>
  <si>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</si>
  <si>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</si>
  <si>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</si>
  <si>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</si>
  <si>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</si>
  <si>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</si>
  <si>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</si>
  <si>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</si>
  <si>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</si>
  <si>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</si>
  <si>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</si>
  <si>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</si>
  <si>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</si>
  <si>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</si>
  <si>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</si>
  <si>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</si>
  <si>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</si>
  <si>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</si>
  <si>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</si>
  <si>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</si>
  <si>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</si>
  <si>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</si>
  <si>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</si>
  <si>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</si>
  <si>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</si>
  <si>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</si>
  <si>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</si>
  <si>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</si>
  <si>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</si>
  <si>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</si>
  <si>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</si>
  <si>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</si>
  <si>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</si>
  <si>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</si>
  <si>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</si>
  <si>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</si>
  <si>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</si>
  <si>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</si>
  <si>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</si>
  <si>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</si>
  <si>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</si>
  <si>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</si>
  <si>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</si>
  <si>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</si>
  <si>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</si>
  <si>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</si>
  <si>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</si>
  <si>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</si>
  <si>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</si>
  <si>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</si>
  <si>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</si>
  <si>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</si>
  <si>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</si>
  <si>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</si>
  <si>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</si>
  <si>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</si>
  <si>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</si>
  <si>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</si>
  <si>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</si>
  <si>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</si>
  <si>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</si>
  <si>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</si>
  <si>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</si>
  <si>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</si>
  <si>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</si>
  <si>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</si>
  <si>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</si>
  <si>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</si>
  <si>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</si>
  <si>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</si>
  <si>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</si>
  <si>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</si>
  <si>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</si>
  <si>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</si>
  <si>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</si>
  <si>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</si>
  <si>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</si>
  <si>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</si>
  <si>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</si>
  <si>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</si>
  <si>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</si>
  <si>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</si>
  <si>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</si>
  <si>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</si>
  <si>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</si>
  <si>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</si>
  <si>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</si>
  <si>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</si>
  <si>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</si>
  <si>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</si>
  <si>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</si>
  <si>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</si>
  <si>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</si>
  <si>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</si>
  <si>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</si>
  <si>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</si>
  <si>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</si>
  <si>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</si>
  <si>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</si>
  <si>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</si>
  <si>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</si>
  <si>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</si>
  <si>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</si>
  <si>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</si>
  <si>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</si>
  <si>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</si>
  <si>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</si>
  <si>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</si>
  <si>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</si>
  <si>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</si>
  <si>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</si>
  <si>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</si>
  <si>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</si>
  <si>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</si>
  <si>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</si>
  <si>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</si>
  <si>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</si>
  <si>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</si>
  <si>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</si>
  <si>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</si>
  <si>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</si>
  <si>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</si>
  <si>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</si>
  <si>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</si>
  <si>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</si>
  <si>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</si>
  <si>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</si>
  <si>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</si>
  <si>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</si>
  <si>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</si>
  <si>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</si>
  <si>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</si>
  <si>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</si>
  <si>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</si>
  <si>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</si>
  <si>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</si>
  <si>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</si>
  <si>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</si>
  <si>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</si>
  <si>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</si>
  <si>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</si>
  <si>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</si>
  <si>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</si>
  <si>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</si>
  <si>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</si>
  <si>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</si>
  <si>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</si>
  <si>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</si>
  <si>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</si>
  <si>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</si>
  <si>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</si>
  <si>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</si>
  <si>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</si>
  <si>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</si>
  <si>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</si>
  <si>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</si>
  <si>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</si>
  <si>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</si>
  <si>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</si>
  <si>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</si>
  <si>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</si>
  <si>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</si>
  <si>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</si>
  <si>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</si>
  <si>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</si>
  <si>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</si>
  <si>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</si>
  <si>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</si>
  <si>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</si>
  <si>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</si>
  <si>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</si>
  <si>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</si>
  <si>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</si>
  <si>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</si>
  <si>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</si>
  <si>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</si>
  <si>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</si>
  <si>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</si>
  <si>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</si>
  <si>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</si>
  <si>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</si>
  <si>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</si>
  <si>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</si>
  <si>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</si>
  <si>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</si>
  <si>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</si>
  <si>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</si>
  <si>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</si>
  <si>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</si>
  <si>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</si>
  <si>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</si>
  <si>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</si>
  <si>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</si>
  <si>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</si>
  <si>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</si>
  <si>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</si>
  <si>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</si>
  <si>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</si>
  <si>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</si>
  <si>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</si>
  <si>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</si>
  <si>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</si>
  <si>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</si>
  <si>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</si>
  <si>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</si>
  <si>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</si>
  <si>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</si>
  <si>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</si>
  <si>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</si>
  <si>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</si>
  <si>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</si>
  <si>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</si>
  <si>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</si>
  <si>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</si>
  <si>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</si>
  <si>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</si>
  <si>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</si>
  <si>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</si>
  <si>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</si>
  <si>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</si>
  <si>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</si>
  <si>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</si>
  <si>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</si>
  <si>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</si>
  <si>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</si>
  <si>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</si>
  <si>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</si>
  <si>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</si>
  <si>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</si>
  <si>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</si>
  <si>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</si>
  <si>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</si>
  <si>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</si>
  <si>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</si>
  <si>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</si>
  <si>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</si>
  <si>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</si>
  <si>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</si>
  <si>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</si>
  <si>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</si>
  <si>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</si>
  <si>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</si>
  <si>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</si>
  <si>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</si>
  <si>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</si>
  <si>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</si>
  <si>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</si>
  <si>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</si>
  <si>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</si>
  <si>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</si>
  <si>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</si>
  <si>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</si>
  <si>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</si>
  <si>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</si>
  <si>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</si>
  <si>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</si>
  <si>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</si>
  <si>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</si>
  <si>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</si>
  <si>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</si>
  <si>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</si>
  <si>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</si>
  <si>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</si>
  <si>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</si>
  <si>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</si>
  <si>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</si>
  <si>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</si>
  <si>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</si>
  <si>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</si>
  <si>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</si>
  <si>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</si>
  <si>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</si>
  <si>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</si>
  <si>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</si>
  <si>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</si>
  <si>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</si>
  <si>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</si>
  <si>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</si>
  <si>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</si>
  <si>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</si>
  <si>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</si>
  <si>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</si>
  <si>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</si>
  <si>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</si>
  <si>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</si>
  <si>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</si>
  <si>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</si>
  <si>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</si>
  <si>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</si>
  <si>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</si>
  <si>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</si>
  <si>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</si>
  <si>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</si>
  <si>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</si>
  <si>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</si>
  <si>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</si>
  <si>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</si>
  <si>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</si>
  <si>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</si>
  <si>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</si>
  <si>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</si>
  <si>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</si>
  <si>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</si>
  <si>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</si>
  <si>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</si>
  <si>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</si>
  <si>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</si>
  <si>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</si>
  <si>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</si>
  <si>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</si>
  <si>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</si>
  <si>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</si>
  <si>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</si>
  <si>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</si>
  <si>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</si>
  <si>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</si>
  <si>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</si>
  <si>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</si>
  <si>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</si>
  <si>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</si>
  <si>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</si>
  <si>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</si>
  <si>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</si>
  <si>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</si>
  <si>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</si>
  <si>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</si>
  <si>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</si>
  <si>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</si>
  <si>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</si>
  <si>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</si>
  <si>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</si>
  <si>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</si>
  <si>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</si>
  <si>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</si>
  <si>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</si>
  <si>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</si>
  <si>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</si>
  <si>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</si>
  <si>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</si>
  <si>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</si>
  <si>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</si>
  <si>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</si>
  <si>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</si>
  <si>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</si>
  <si>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</si>
  <si>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</si>
  <si>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</si>
  <si>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</si>
  <si>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</si>
  <si>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</si>
  <si>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</si>
  <si>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</si>
  <si>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</si>
  <si>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</si>
  <si>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</si>
  <si>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</si>
  <si>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</si>
  <si>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</si>
  <si>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</si>
  <si>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</si>
  <si>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</si>
  <si>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</si>
  <si>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</si>
  <si>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</si>
  <si>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</si>
  <si>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</si>
  <si>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</si>
  <si>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</si>
  <si>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</si>
  <si>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</si>
  <si>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</si>
  <si>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</si>
  <si>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</si>
  <si>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</si>
  <si>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</si>
  <si>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</si>
  <si>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</si>
  <si>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</si>
  <si>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</si>
  <si>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</si>
  <si>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</si>
  <si>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</si>
  <si>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</si>
  <si>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</si>
  <si>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</si>
  <si>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</si>
  <si>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</si>
  <si>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</si>
  <si>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</si>
  <si>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</si>
  <si>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</si>
  <si>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</si>
  <si>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</si>
  <si>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</si>
  <si>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</si>
  <si>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</si>
  <si>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</si>
  <si>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</si>
  <si>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</si>
  <si>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</si>
  <si>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</si>
  <si>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</si>
  <si>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</si>
  <si>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</si>
  <si>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</si>
  <si>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</si>
  <si>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</si>
  <si>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</si>
  <si>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</si>
  <si>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</si>
  <si>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</si>
  <si>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</si>
  <si>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</si>
  <si>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</si>
  <si>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</si>
  <si>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</si>
  <si>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</si>
  <si>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</si>
  <si>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</si>
  <si>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</si>
  <si>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</si>
  <si>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</si>
  <si>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</si>
  <si>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</si>
  <si>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</si>
  <si>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</si>
  <si>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</si>
  <si>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</si>
  <si>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</si>
  <si>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</si>
  <si>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</si>
  <si>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</si>
  <si>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</si>
  <si>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</si>
  <si>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</si>
  <si>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</si>
  <si>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</si>
  <si>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</si>
  <si>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</si>
  <si>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</si>
  <si>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</si>
  <si>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</si>
  <si>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</si>
  <si>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</si>
  <si>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</si>
  <si>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</si>
  <si>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</si>
  <si>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</si>
  <si>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</si>
  <si>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</si>
  <si>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</si>
  <si>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</si>
  <si>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</si>
  <si>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</si>
  <si>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</si>
  <si>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</si>
  <si>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</si>
  <si>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</si>
  <si>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</si>
  <si>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</si>
  <si>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</si>
  <si>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</si>
  <si>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</si>
  <si>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</si>
  <si>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</si>
  <si>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</si>
  <si>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</si>
  <si>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</si>
  <si>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</si>
  <si>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</si>
  <si>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</si>
  <si>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</si>
  <si>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</si>
  <si>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</si>
  <si>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</si>
  <si>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</si>
  <si>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</si>
  <si>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</si>
  <si>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</si>
  <si>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</si>
  <si>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</si>
  <si>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</si>
  <si>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</si>
  <si>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</si>
  <si>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</si>
  <si>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</si>
  <si>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</si>
  <si>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</si>
  <si>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</si>
  <si>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</si>
  <si>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</si>
  <si>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</si>
  <si>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</si>
  <si>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</si>
  <si>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</si>
  <si>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</si>
  <si>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</si>
  <si>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</si>
  <si>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</si>
  <si>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</si>
  <si>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</si>
  <si>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</si>
  <si>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</si>
  <si>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</si>
  <si>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</si>
  <si>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</si>
  <si>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</si>
  <si>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</si>
  <si>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</si>
  <si>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</si>
  <si>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</si>
  <si>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</si>
  <si>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</si>
  <si>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</si>
  <si>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</si>
  <si>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</si>
  <si>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</si>
  <si>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</si>
  <si>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</si>
  <si>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</si>
  <si>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</si>
  <si>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</si>
  <si>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</si>
  <si>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</si>
  <si>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</si>
  <si>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</si>
  <si>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</si>
  <si>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</si>
  <si>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</si>
  <si>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</si>
  <si>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</si>
  <si>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</si>
  <si>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</si>
  <si>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</si>
  <si>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</si>
  <si>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</si>
  <si>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</si>
  <si>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</si>
  <si>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</si>
  <si>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</si>
  <si>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</si>
  <si>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</si>
  <si>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</si>
  <si>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</si>
  <si>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</si>
  <si>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</si>
  <si>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</si>
  <si>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</si>
  <si>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</si>
  <si>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</si>
  <si>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</si>
  <si>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</si>
  <si>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</si>
  <si>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</si>
  <si>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</si>
  <si>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</si>
  <si>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</si>
  <si>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</si>
  <si>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</si>
  <si>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</si>
  <si>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</si>
  <si>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</si>
  <si>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</si>
  <si>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</si>
  <si>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</si>
  <si>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</si>
  <si>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</si>
  <si>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</si>
  <si>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</si>
  <si>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</si>
  <si>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</si>
  <si>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</si>
  <si>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</si>
  <si>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</si>
  <si>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</si>
  <si>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</si>
  <si>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</si>
  <si>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</si>
  <si>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</si>
  <si>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</si>
  <si>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</si>
  <si>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</si>
  <si>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</si>
  <si>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</si>
  <si>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</si>
  <si>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</si>
  <si>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</si>
  <si>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</si>
  <si>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</si>
  <si>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</si>
  <si>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</si>
  <si>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</si>
  <si>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</si>
  <si>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</si>
  <si>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</si>
  <si>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</si>
  <si>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</si>
  <si>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</si>
  <si>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</si>
  <si>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</si>
  <si>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</si>
  <si>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</si>
  <si>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</si>
  <si>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</si>
  <si>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</si>
  <si>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</si>
  <si>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</si>
  <si>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</si>
  <si>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</si>
  <si>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</si>
  <si>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</si>
  <si>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</si>
  <si>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</si>
  <si>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</si>
  <si>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</si>
  <si>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</si>
  <si>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</si>
  <si>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</si>
  <si>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</si>
  <si>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</si>
  <si>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</si>
  <si>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</si>
  <si>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</si>
  <si>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</si>
  <si>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</si>
  <si>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</si>
  <si>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</si>
  <si>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</si>
  <si>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</si>
  <si>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</si>
  <si>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</si>
  <si>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</si>
  <si>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</si>
  <si>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</si>
  <si>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</si>
  <si>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</si>
  <si>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</si>
  <si>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</si>
  <si>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</si>
  <si>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</si>
  <si>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</si>
  <si>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</si>
  <si>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</si>
  <si>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</si>
  <si>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</si>
  <si>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</si>
  <si>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</si>
  <si>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</si>
  <si>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</si>
  <si>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</si>
  <si>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</si>
  <si>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</si>
  <si>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</si>
  <si>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</si>
  <si>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</si>
  <si>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</si>
  <si>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</si>
  <si>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</si>
  <si>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</si>
  <si>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</si>
  <si>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</si>
  <si>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</si>
  <si>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</si>
  <si>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</si>
  <si>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</si>
  <si>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</si>
  <si>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</si>
  <si>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</si>
  <si>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</si>
  <si>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</si>
  <si>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</si>
  <si>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</si>
  <si>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</si>
  <si>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</si>
  <si>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</si>
  <si>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</si>
  <si>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</si>
  <si>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</si>
  <si>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</si>
  <si>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</si>
  <si>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</si>
  <si>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</si>
  <si>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</si>
  <si>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</si>
  <si>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</si>
  <si>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</si>
  <si>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</si>
  <si>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</si>
  <si>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</si>
  <si>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</si>
  <si>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</si>
  <si>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</si>
  <si>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</si>
  <si>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</si>
  <si>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</si>
  <si>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</si>
  <si>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</si>
  <si>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</si>
  <si>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</si>
  <si>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</si>
  <si>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</si>
  <si>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</si>
  <si>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</si>
  <si>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</si>
  <si>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</si>
  <si>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</si>
  <si>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</si>
  <si>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</si>
  <si>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</si>
  <si>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</si>
  <si>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</si>
  <si>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</si>
  <si>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</si>
  <si>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</si>
  <si>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</si>
  <si>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</si>
  <si>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</si>
  <si>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</si>
  <si>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</si>
  <si>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</si>
  <si>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</si>
  <si>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</si>
  <si>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</si>
  <si>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</si>
  <si>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</si>
  <si>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</si>
  <si>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</si>
  <si>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</si>
  <si>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</si>
  <si>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</si>
  <si>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</si>
  <si>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</si>
  <si>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</si>
  <si>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</si>
  <si>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</si>
  <si>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</si>
  <si>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</si>
  <si>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</si>
  <si>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</si>
  <si>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</si>
  <si>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</si>
  <si>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</si>
  <si>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</si>
  <si>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</si>
  <si>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</si>
  <si>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</si>
  <si>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</si>
  <si>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</si>
  <si>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</si>
  <si>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</si>
  <si>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</si>
  <si>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</si>
  <si>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</si>
  <si>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</si>
  <si>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</si>
  <si>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</si>
  <si>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</si>
  <si>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</si>
  <si>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</si>
  <si>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</si>
  <si>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</si>
  <si>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</si>
  <si>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</si>
  <si>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</si>
  <si>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</si>
  <si>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</si>
  <si>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</si>
  <si>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</si>
  <si>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</si>
  <si>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</si>
  <si>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</si>
  <si>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</si>
  <si>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</si>
  <si>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</si>
  <si>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</si>
  <si>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</si>
  <si>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</si>
  <si>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</si>
  <si>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</si>
  <si>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</si>
  <si>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</si>
  <si>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</si>
  <si>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</si>
  <si>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</si>
  <si>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</si>
  <si>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</si>
  <si>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</si>
  <si>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</si>
  <si>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</si>
  <si>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</si>
  <si>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</si>
  <si>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</si>
  <si>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</si>
  <si>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</si>
  <si>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</si>
  <si>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</si>
  <si>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</si>
  <si>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</si>
  <si>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</si>
  <si>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</si>
  <si>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</si>
  <si>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</si>
  <si>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</si>
  <si>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</si>
  <si>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</si>
  <si>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</si>
  <si>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</si>
  <si>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</si>
  <si>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</si>
  <si>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</si>
  <si>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</si>
  <si>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</si>
  <si>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</si>
  <si>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</si>
  <si>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</si>
  <si>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</si>
  <si>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</si>
  <si>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</si>
  <si>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</si>
  <si>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</si>
  <si>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</si>
  <si>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</si>
  <si>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</si>
  <si>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</si>
  <si>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</si>
  <si>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</si>
  <si>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</si>
  <si>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</si>
  <si>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</si>
  <si>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</si>
  <si>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</si>
  <si>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</si>
  <si>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</si>
  <si>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</si>
  <si>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</si>
  <si>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</si>
  <si>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</si>
  <si>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</si>
  <si>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</si>
  <si>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</si>
  <si>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</si>
  <si>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</si>
  <si>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</si>
  <si>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</si>
  <si>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</si>
  <si>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</si>
  <si>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</si>
  <si>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</si>
  <si>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</si>
  <si>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</si>
  <si>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</si>
  <si>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</si>
  <si>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</si>
  <si>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</si>
  <si>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</si>
  <si>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</si>
  <si>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</si>
  <si>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</si>
  <si>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</si>
  <si>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</si>
  <si>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</si>
  <si>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</si>
  <si>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</si>
  <si>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</si>
  <si>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</si>
  <si>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</si>
  <si>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</si>
  <si>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</si>
  <si>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</si>
  <si>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</si>
  <si>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</si>
  <si>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</si>
  <si>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</si>
  <si>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</si>
  <si>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</si>
  <si>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</si>
  <si>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</si>
  <si>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</si>
  <si>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</si>
  <si>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</si>
  <si>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</si>
  <si>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</si>
  <si>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</si>
  <si>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</si>
  <si>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</si>
  <si>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</si>
  <si>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</si>
  <si>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</si>
  <si>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</si>
  <si>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</si>
  <si>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</si>
  <si>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</si>
  <si>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</si>
  <si>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</si>
  <si>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</si>
  <si>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</si>
  <si>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</si>
  <si>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</si>
  <si>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</si>
  <si>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</si>
  <si>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</si>
  <si>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</si>
  <si>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</si>
  <si>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</si>
  <si>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</si>
  <si>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</si>
  <si>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</si>
  <si>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</si>
  <si>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</si>
  <si>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</si>
  <si>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</si>
  <si>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</si>
  <si>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</si>
  <si>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</si>
  <si>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</si>
  <si>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</si>
  <si>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</si>
  <si>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</si>
  <si>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</si>
  <si>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</si>
  <si>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</si>
  <si>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</si>
  <si>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</si>
  <si>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</si>
  <si>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</si>
  <si>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</si>
  <si>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</si>
  <si>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</si>
  <si>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</si>
  <si>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</si>
  <si>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</si>
  <si>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</si>
  <si>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</si>
  <si>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</si>
  <si>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</si>
  <si>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</si>
  <si>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</si>
  <si>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</si>
  <si>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</si>
  <si>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</si>
  <si>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</si>
  <si>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</si>
  <si>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</si>
  <si>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</si>
  <si>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</si>
  <si>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</si>
  <si>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</si>
  <si>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</si>
  <si>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</si>
  <si>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</si>
  <si>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</si>
  <si>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</si>
  <si>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</si>
  <si>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</si>
  <si>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</si>
  <si>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</si>
  <si>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</si>
  <si>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</si>
  <si>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</si>
  <si>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</si>
  <si>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</si>
  <si>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</si>
  <si>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</si>
  <si>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</si>
  <si>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</si>
  <si>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</si>
  <si>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</si>
  <si>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</si>
  <si>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</si>
  <si>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</si>
  <si>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</si>
  <si>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</si>
  <si>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</si>
  <si>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</si>
  <si>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</si>
  <si>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</si>
  <si>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</si>
  <si>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</si>
  <si>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</si>
  <si>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</si>
  <si>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</si>
  <si>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</si>
  <si>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</si>
  <si>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</si>
  <si>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</si>
  <si>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</si>
  <si>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</si>
  <si>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</si>
  <si>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</si>
  <si>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</si>
  <si>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</si>
  <si>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</si>
  <si>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</si>
  <si>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</si>
  <si>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</si>
  <si>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</si>
  <si>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</si>
  <si>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</si>
  <si>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</si>
  <si>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</si>
  <si>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</si>
  <si>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</si>
  <si>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</si>
  <si>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</si>
  <si>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</si>
  <si>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</si>
  <si>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</si>
  <si>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</si>
  <si>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</si>
  <si>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</si>
  <si>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</si>
  <si>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</si>
  <si>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</si>
  <si>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</si>
  <si>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</si>
  <si>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</si>
  <si>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</si>
  <si>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</si>
  <si>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</si>
  <si>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</si>
  <si>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</si>
  <si>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</si>
  <si>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</si>
  <si>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</si>
  <si>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</si>
  <si>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</si>
  <si>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</si>
  <si>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</si>
  <si>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</si>
  <si>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</si>
  <si>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</si>
  <si>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</si>
  <si>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</si>
  <si>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</si>
  <si>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</si>
  <si>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</si>
  <si>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</si>
  <si>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</si>
  <si>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</si>
  <si>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</si>
  <si>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</si>
  <si>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</si>
  <si>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</si>
  <si>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</si>
  <si>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</si>
  <si>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</si>
  <si>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</si>
  <si>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</si>
  <si>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</si>
  <si>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</si>
  <si>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</si>
  <si>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</si>
  <si>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</si>
  <si>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</si>
  <si>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</si>
  <si>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</si>
  <si>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</si>
  <si>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</si>
  <si>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</si>
  <si>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</si>
  <si>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</si>
  <si>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</si>
  <si>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</si>
  <si>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</si>
  <si>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</si>
  <si>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</si>
  <si>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</si>
  <si>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</si>
  <si>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</si>
  <si>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</si>
  <si>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</si>
  <si>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</si>
  <si>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</si>
  <si>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</si>
  <si>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</si>
  <si>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</si>
  <si>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</si>
  <si>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</si>
  <si>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</si>
  <si>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</si>
  <si>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</si>
  <si>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</si>
  <si>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</si>
  <si>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</si>
  <si>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</si>
  <si>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</si>
  <si>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</si>
  <si>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</si>
  <si>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</si>
  <si>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</si>
  <si>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</si>
  <si>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</si>
  <si>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</si>
  <si>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</si>
  <si>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</si>
  <si>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</si>
  <si>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</si>
  <si>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</si>
  <si>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</si>
  <si>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</si>
  <si>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</si>
  <si>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</si>
  <si>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</si>
  <si>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</si>
  <si>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</si>
  <si>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</si>
  <si>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</si>
  <si>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</si>
  <si>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</si>
  <si>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</si>
  <si>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</si>
  <si>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</si>
  <si>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</si>
  <si>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</si>
  <si>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</si>
  <si>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</si>
  <si>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</si>
  <si>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</si>
  <si>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</si>
  <si>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</si>
  <si>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</si>
  <si>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</si>
  <si>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</si>
  <si>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</si>
  <si>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</si>
  <si>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</si>
  <si>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</si>
  <si>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</si>
  <si>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</si>
  <si>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</si>
  <si>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</si>
  <si>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</si>
  <si>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</si>
  <si>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</si>
  <si>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</si>
  <si>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</si>
  <si>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</si>
  <si>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</si>
  <si>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</si>
  <si>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</si>
  <si>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</si>
  <si>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</si>
  <si>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</si>
  <si>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</si>
  <si>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</si>
  <si>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</si>
  <si>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</si>
  <si>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</si>
  <si>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</si>
  <si>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</si>
  <si>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</si>
  <si>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</si>
  <si>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</si>
  <si>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</si>
  <si>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</si>
  <si>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</si>
  <si>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</si>
  <si>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</si>
  <si>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</si>
  <si>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</si>
  <si>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</si>
  <si>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</si>
  <si>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</si>
  <si>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</si>
  <si>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</si>
  <si>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</si>
  <si>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</si>
  <si>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</si>
  <si>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</si>
  <si>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</si>
  <si>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</si>
  <si>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</si>
  <si>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</si>
  <si>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</si>
  <si>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</si>
  <si>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</si>
  <si>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</si>
  <si>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</si>
  <si>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</si>
  <si>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</si>
  <si>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</si>
  <si>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</si>
  <si>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</si>
  <si>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</si>
  <si>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</si>
  <si>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</si>
  <si>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</si>
  <si>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</si>
  <si>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</si>
  <si>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</si>
  <si>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</si>
  <si>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</si>
  <si>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</si>
  <si>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</si>
  <si>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</si>
  <si>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</si>
  <si>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</si>
  <si>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</si>
  <si>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</si>
  <si>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</si>
  <si>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</si>
  <si>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</si>
  <si>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</si>
  <si>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</si>
  <si>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</si>
  <si>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</si>
  <si>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</si>
  <si>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</si>
  <si>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</si>
  <si>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</si>
  <si>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</si>
  <si>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</si>
  <si>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</si>
  <si>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</si>
  <si>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</si>
  <si>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</si>
  <si>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</si>
  <si>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</si>
  <si>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</si>
  <si>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</si>
  <si>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</si>
  <si>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</si>
  <si>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</si>
  <si>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</si>
  <si>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</si>
  <si>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</si>
  <si>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</si>
  <si>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</si>
  <si>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</si>
  <si>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</si>
  <si>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</si>
  <si>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</si>
  <si>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</si>
  <si>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</si>
  <si>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</si>
  <si>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</si>
  <si>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</si>
  <si>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</si>
  <si>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</si>
  <si>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</si>
  <si>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</si>
  <si>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</si>
  <si>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</si>
  <si>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</si>
  <si>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</si>
  <si>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</si>
  <si>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</si>
  <si>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</si>
  <si>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</si>
  <si>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</si>
  <si>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</si>
  <si>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</si>
  <si>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</si>
  <si>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</si>
  <si>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</si>
  <si>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</si>
  <si>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</si>
  <si>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</si>
  <si>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</si>
  <si>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</si>
  <si>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</si>
  <si>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</si>
  <si>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</si>
  <si>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</si>
  <si>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</si>
  <si>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</si>
  <si>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</si>
  <si>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</si>
  <si>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</si>
  <si>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</si>
  <si>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</si>
  <si>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</si>
  <si>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</si>
  <si>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</si>
  <si>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</si>
  <si>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</si>
  <si>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</si>
  <si>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</si>
  <si>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</si>
  <si>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</si>
  <si>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</si>
  <si>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</si>
  <si>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</si>
  <si>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</si>
  <si>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</si>
  <si>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</si>
  <si>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</si>
  <si>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</si>
  <si>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</si>
  <si>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</si>
  <si>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</si>
  <si>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</si>
  <si>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</si>
  <si>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</si>
  <si>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</si>
  <si>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</si>
  <si>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</si>
  <si>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</si>
  <si>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</si>
  <si>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</si>
  <si>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</si>
  <si>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</si>
  <si>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</si>
  <si>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</si>
  <si>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</si>
  <si>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</si>
  <si>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</si>
  <si>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</si>
  <si>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</si>
  <si>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</si>
  <si>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</si>
  <si>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</si>
  <si>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</si>
  <si>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</si>
  <si>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</si>
  <si>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</si>
  <si>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</si>
  <si>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</si>
  <si>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</si>
  <si>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</si>
  <si>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</si>
  <si>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</si>
  <si>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</si>
  <si>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</si>
  <si>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</si>
  <si>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</si>
  <si>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</si>
  <si>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</si>
  <si>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</si>
  <si>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</si>
  <si>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</si>
  <si>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</si>
  <si>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</si>
  <si>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</si>
  <si>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</si>
  <si>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</si>
  <si>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</si>
  <si>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</si>
  <si>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</si>
  <si>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</si>
  <si>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</si>
  <si>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</si>
  <si>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</si>
  <si>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</si>
  <si>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</si>
  <si>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</si>
  <si>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</si>
  <si>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</si>
  <si>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</si>
  <si>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</si>
  <si>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</si>
  <si>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</si>
  <si>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</si>
  <si>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</si>
  <si>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</si>
  <si>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</si>
  <si>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</si>
  <si>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</si>
  <si>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</si>
  <si>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</si>
  <si>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</si>
  <si>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</si>
  <si>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</si>
  <si>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</si>
  <si>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</si>
  <si>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</si>
  <si>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</si>
  <si>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</si>
  <si>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</si>
  <si>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</si>
  <si>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</si>
  <si>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</si>
  <si>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</si>
  <si>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</si>
  <si>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</si>
  <si>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</si>
  <si>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</si>
  <si>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</si>
  <si>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</si>
  <si>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</si>
  <si>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</si>
  <si>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</si>
  <si>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</si>
  <si>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</si>
  <si>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</si>
  <si>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</si>
  <si>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</si>
  <si>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</si>
  <si>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</si>
  <si>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</si>
  <si>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</si>
  <si>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</si>
  <si>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</si>
  <si>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</si>
  <si>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</si>
  <si>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</si>
  <si>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</si>
  <si>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</si>
  <si>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</si>
  <si>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</si>
  <si>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</si>
  <si>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</si>
  <si>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</si>
  <si>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</si>
  <si>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</si>
  <si>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</si>
  <si>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</si>
  <si>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</si>
  <si>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</si>
  <si>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</si>
  <si>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</si>
  <si>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</si>
  <si>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</si>
  <si>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</si>
  <si>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</si>
  <si>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</si>
  <si>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</si>
  <si>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</si>
  <si>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</si>
  <si>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</si>
  <si>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</si>
  <si>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</si>
  <si>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</si>
  <si>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</si>
  <si>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</si>
  <si>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</si>
  <si>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</si>
  <si>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</si>
  <si>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</si>
  <si>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</si>
  <si>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</si>
  <si>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</si>
  <si>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</si>
  <si>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</si>
  <si>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</si>
  <si>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</si>
  <si>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</si>
  <si>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</si>
  <si>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</si>
  <si>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</si>
  <si>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</si>
  <si>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</si>
  <si>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</si>
  <si>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</si>
  <si>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</si>
  <si>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</si>
  <si>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</si>
  <si>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</si>
  <si>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</si>
  <si>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</si>
  <si>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</si>
  <si>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</si>
  <si>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</si>
  <si>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</si>
  <si>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</si>
  <si>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</si>
  <si>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</si>
  <si>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</si>
  <si>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</si>
  <si>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</si>
  <si>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</si>
  <si>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</si>
  <si>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</si>
  <si>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</si>
  <si>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</si>
  <si>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</si>
  <si>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</si>
  <si>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</si>
  <si>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</si>
  <si>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</si>
  <si>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</si>
  <si>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</si>
  <si>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</si>
  <si>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</si>
  <si>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</si>
  <si>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</si>
  <si>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</si>
  <si>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</si>
  <si>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</si>
  <si>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</si>
  <si>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</si>
  <si>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</si>
  <si>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</si>
  <si>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</si>
  <si>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</si>
  <si>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</si>
  <si>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</si>
  <si>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</si>
  <si>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</si>
  <si>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</si>
  <si>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</si>
  <si>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</si>
  <si>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</si>
  <si>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</si>
  <si>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</si>
  <si>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</si>
  <si>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</si>
  <si>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</si>
  <si>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</si>
  <si>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</si>
  <si>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</si>
  <si>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</si>
  <si>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</si>
  <si>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</si>
  <si>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</si>
  <si>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</si>
  <si>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</si>
  <si>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</si>
  <si>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</si>
  <si>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</si>
  <si>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</si>
  <si>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</si>
  <si>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</si>
  <si>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</si>
  <si>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</si>
  <si>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</si>
  <si>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</si>
  <si>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</si>
  <si>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</si>
  <si>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</si>
  <si>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</si>
  <si>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</si>
  <si>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</si>
  <si>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</si>
  <si>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</si>
  <si>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</si>
  <si>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</si>
  <si>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</si>
  <si>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</si>
  <si>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</si>
  <si>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</si>
  <si>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</si>
  <si>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</si>
  <si>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</si>
  <si>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</si>
  <si>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</si>
  <si>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</si>
  <si>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</si>
  <si>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</si>
  <si>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</si>
  <si>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</si>
  <si>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</si>
  <si>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</si>
  <si>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</si>
  <si>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</si>
  <si>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</si>
  <si>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</si>
  <si>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</si>
  <si>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</si>
  <si>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</si>
  <si>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</si>
  <si>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</si>
  <si>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</si>
  <si>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</si>
  <si>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</si>
  <si>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</si>
  <si>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</si>
  <si>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</si>
  <si>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</si>
  <si>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</si>
  <si>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</si>
  <si>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</si>
  <si>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</si>
  <si>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</si>
  <si>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</si>
  <si>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</si>
  <si>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</si>
  <si>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</si>
  <si>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</si>
  <si>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</si>
  <si>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</si>
  <si>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</si>
  <si>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</si>
  <si>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</si>
  <si>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</si>
  <si>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</si>
  <si>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</si>
  <si>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</si>
  <si>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</si>
  <si>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</si>
  <si>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</si>
  <si>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</si>
  <si>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</si>
  <si>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</si>
  <si>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</si>
  <si>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</si>
  <si>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</si>
  <si>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</si>
  <si>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</si>
  <si>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</si>
  <si>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</si>
  <si>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</si>
  <si>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</si>
  <si>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</si>
  <si>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</si>
  <si>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</si>
  <si>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</si>
  <si>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</si>
  <si>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</si>
  <si>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</si>
  <si>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</si>
  <si>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</si>
  <si>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</si>
  <si>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</si>
  <si>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</si>
  <si>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</si>
  <si>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</si>
  <si>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</si>
  <si>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</si>
  <si>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</si>
  <si>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</si>
  <si>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</si>
  <si>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</si>
  <si>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</si>
  <si>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</si>
  <si>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</si>
  <si>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</si>
  <si>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</si>
  <si>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</si>
  <si>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</si>
  <si>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</si>
  <si>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</si>
  <si>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</si>
  <si>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</si>
  <si>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</si>
  <si>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</si>
  <si>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</si>
  <si>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</si>
  <si>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</si>
  <si>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</si>
  <si>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</si>
  <si>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</si>
  <si>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</si>
  <si>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</si>
  <si>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</si>
  <si>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</si>
  <si>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</si>
  <si>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</si>
  <si>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</si>
  <si>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</si>
  <si>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</si>
  <si>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</si>
  <si>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</si>
  <si>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</si>
  <si>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</si>
  <si>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</si>
  <si>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</si>
  <si>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</si>
  <si>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</si>
  <si>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</si>
  <si>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</si>
  <si>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</si>
  <si>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</si>
  <si>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</si>
  <si>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</si>
  <si>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</si>
  <si>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</si>
  <si>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</si>
  <si>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</si>
  <si>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</si>
  <si>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</si>
  <si>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</si>
  <si>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</si>
  <si>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</si>
  <si>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</si>
  <si>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</si>
  <si>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</si>
  <si>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</si>
  <si>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</si>
  <si>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</si>
  <si>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</si>
  <si>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</si>
  <si>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</si>
  <si>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</si>
  <si>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</si>
  <si>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</si>
  <si>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</si>
  <si>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</si>
  <si>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</si>
  <si>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</si>
  <si>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</si>
  <si>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</si>
  <si>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</si>
  <si>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</si>
  <si>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</si>
  <si>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</si>
  <si>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</si>
  <si>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</si>
  <si>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</si>
  <si>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</si>
  <si>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</si>
  <si>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</si>
  <si>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</si>
  <si>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</si>
  <si>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</si>
  <si>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</si>
  <si>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</si>
  <si>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</si>
  <si>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</si>
  <si>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</si>
  <si>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</si>
  <si>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</si>
  <si>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</si>
  <si>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</si>
  <si>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</si>
  <si>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</si>
  <si>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</si>
  <si>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</si>
  <si>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</si>
  <si>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</si>
  <si>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</si>
  <si>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</si>
  <si>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</si>
  <si>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</si>
  <si>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</si>
  <si>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</si>
  <si>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</si>
  <si>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</si>
  <si>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</si>
  <si>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</si>
  <si>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</si>
  <si>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</si>
  <si>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</si>
  <si>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</si>
  <si>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</si>
  <si>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</si>
  <si>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</si>
  <si>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</si>
  <si>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</si>
  <si>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</si>
  <si>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</si>
  <si>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</si>
  <si>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</si>
  <si>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</si>
  <si>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</si>
  <si>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</si>
  <si>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</si>
  <si>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</si>
  <si>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</si>
  <si>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</si>
  <si>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</si>
  <si>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</si>
  <si>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</si>
  <si>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</si>
  <si>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</si>
  <si>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</si>
  <si>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</si>
  <si>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</si>
  <si>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</si>
  <si>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</si>
  <si>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</si>
  <si>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</si>
  <si>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</si>
  <si>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</si>
  <si>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</si>
  <si>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</si>
  <si>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</si>
  <si>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</si>
  <si>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</si>
  <si>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</si>
  <si>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</si>
  <si>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</si>
  <si>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</si>
  <si>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</si>
  <si>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</si>
  <si>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</si>
  <si>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</si>
  <si>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</si>
  <si>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</si>
  <si>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</si>
  <si>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</si>
  <si>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</si>
  <si>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</si>
  <si>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</si>
  <si>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</si>
  <si>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</si>
  <si>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</si>
  <si>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</si>
  <si>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</si>
  <si>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</si>
  <si>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</si>
  <si>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</si>
  <si>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</si>
  <si>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</si>
  <si>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</si>
  <si>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</si>
  <si>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</si>
  <si>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</si>
  <si>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</si>
  <si>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</si>
  <si>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</si>
  <si>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</si>
  <si>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</si>
  <si>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</si>
  <si>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</si>
  <si>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</si>
  <si>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</si>
  <si>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</si>
  <si>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</si>
  <si>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</si>
  <si>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</si>
  <si>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</si>
  <si>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</si>
  <si>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</si>
  <si>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</si>
  <si>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</si>
  <si>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</si>
  <si>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</si>
  <si>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</si>
  <si>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</si>
  <si>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</si>
  <si>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</si>
  <si>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</si>
  <si>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</si>
  <si>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</si>
  <si>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</si>
  <si>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</si>
  <si>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</si>
  <si>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</si>
  <si>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</si>
  <si>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</si>
  <si>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</si>
  <si>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</si>
  <si>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</si>
  <si>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</si>
  <si>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</si>
  <si>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</si>
  <si>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</si>
  <si>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</si>
  <si>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</si>
  <si>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</si>
  <si>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</si>
  <si>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</si>
  <si>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</si>
  <si>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</si>
  <si>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</si>
  <si>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</si>
  <si>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</si>
  <si>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</si>
  <si>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</si>
  <si>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</si>
  <si>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</si>
  <si>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</si>
  <si>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</si>
  <si>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</si>
  <si>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</si>
  <si>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</si>
  <si>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</si>
  <si>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</si>
  <si>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</si>
  <si>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</si>
  <si>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</si>
  <si>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</si>
  <si>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</si>
  <si>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</si>
  <si>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</si>
  <si>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</si>
  <si>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</si>
  <si>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</si>
  <si>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</si>
  <si>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</si>
  <si>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</si>
  <si>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</si>
  <si>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</si>
  <si>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</si>
  <si>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</si>
  <si>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</si>
  <si>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</si>
  <si>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</si>
  <si>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</si>
  <si>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</si>
  <si>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</si>
  <si>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</si>
  <si>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</si>
  <si>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</si>
  <si>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</si>
  <si>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</si>
  <si>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</si>
  <si>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</si>
  <si>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</si>
  <si>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</si>
  <si>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</si>
  <si>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</si>
  <si>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</si>
  <si>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</si>
  <si>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</si>
  <si>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</si>
  <si>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</si>
  <si>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</si>
  <si>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</si>
  <si>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</si>
  <si>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</si>
  <si>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</si>
  <si>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</si>
  <si>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</si>
  <si>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</si>
  <si>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</si>
  <si>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</si>
  <si>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</si>
  <si>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</si>
  <si>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</si>
  <si>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</si>
  <si>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</si>
  <si>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</si>
  <si>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</si>
  <si>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</si>
  <si>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</si>
  <si>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</si>
  <si>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</si>
  <si>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</si>
  <si>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</si>
  <si>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</si>
  <si>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</si>
  <si>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</si>
  <si>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</si>
  <si>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</si>
  <si>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</si>
  <si>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</si>
  <si>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</si>
  <si>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</si>
  <si>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</si>
  <si>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</si>
  <si>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</si>
  <si>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</si>
  <si>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</si>
  <si>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</si>
  <si>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</si>
  <si>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</si>
  <si>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</si>
  <si>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</si>
  <si>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</si>
  <si>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</si>
  <si>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</si>
  <si>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</si>
  <si>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</si>
  <si>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</si>
  <si>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</si>
  <si>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</si>
  <si>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</si>
  <si>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</si>
  <si>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</si>
  <si>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</si>
  <si>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</si>
  <si>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</si>
  <si>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</si>
  <si>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</si>
  <si>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</si>
  <si>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</si>
  <si>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</si>
  <si>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</si>
  <si>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</si>
  <si>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</si>
  <si>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</si>
  <si>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</si>
  <si>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</si>
  <si>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</si>
  <si>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</si>
  <si>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</si>
  <si>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</si>
  <si>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</si>
  <si>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</si>
  <si>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</si>
  <si>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</si>
  <si>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</si>
  <si>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</si>
  <si>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</si>
  <si>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</si>
  <si>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</si>
  <si>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</si>
  <si>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</si>
  <si>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</si>
  <si>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</si>
  <si>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</si>
  <si>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</si>
  <si>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</si>
  <si>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</si>
  <si>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</si>
  <si>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</si>
  <si>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</si>
  <si>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</si>
  <si>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</si>
  <si>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</si>
  <si>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</si>
  <si>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</si>
  <si>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</si>
  <si>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</si>
  <si>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</si>
  <si>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</si>
  <si>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</si>
  <si>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</si>
  <si>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</si>
  <si>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</si>
  <si>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</si>
  <si>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</si>
  <si>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</si>
  <si>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</si>
  <si>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</si>
  <si>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</si>
  <si>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</si>
  <si>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</si>
  <si>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</si>
  <si>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</si>
  <si>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</si>
  <si>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</si>
  <si>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</si>
  <si>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</si>
  <si>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</si>
  <si>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</si>
  <si>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</si>
  <si>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</si>
  <si>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</si>
  <si>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</si>
  <si>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</si>
  <si>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</si>
  <si>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</si>
  <si>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</si>
  <si>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</si>
  <si>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</si>
  <si>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</si>
  <si>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</si>
  <si>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</si>
  <si>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</si>
  <si>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</si>
  <si>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</si>
  <si>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</si>
  <si>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</si>
  <si>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</si>
  <si>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</si>
  <si>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</si>
  <si>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</si>
  <si>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</si>
  <si>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</si>
  <si>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</si>
  <si>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</si>
  <si>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</si>
  <si>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</si>
  <si>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</si>
  <si>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</si>
  <si>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</si>
  <si>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</si>
  <si>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</si>
  <si>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</si>
  <si>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</si>
  <si>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</si>
  <si>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</si>
  <si>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</si>
  <si>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</si>
  <si>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</si>
  <si>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</si>
  <si>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</si>
  <si>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</si>
  <si>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</si>
  <si>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</si>
  <si>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</si>
  <si>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</si>
  <si>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</si>
  <si>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</si>
  <si>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</si>
  <si>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</si>
  <si>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</si>
  <si>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</si>
  <si>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</si>
  <si>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</si>
  <si>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</si>
  <si>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</si>
  <si>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</si>
  <si>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</si>
  <si>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</si>
  <si>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</si>
  <si>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</si>
  <si>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</si>
  <si>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</si>
  <si>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</si>
  <si>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</si>
  <si>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</si>
  <si>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</si>
  <si>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</si>
  <si>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</si>
  <si>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</si>
  <si>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</si>
  <si>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</si>
  <si>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</si>
  <si>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</si>
  <si>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</si>
  <si>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</si>
  <si>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</si>
  <si>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</si>
  <si>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</si>
  <si>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</si>
  <si>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</si>
  <si>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</si>
  <si>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</si>
  <si>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</si>
  <si>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</si>
  <si>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</si>
  <si>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</si>
  <si>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</si>
  <si>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</si>
  <si>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</si>
  <si>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</si>
  <si>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</si>
  <si>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</si>
  <si>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</si>
  <si>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</si>
  <si>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</si>
  <si>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</si>
  <si>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</si>
  <si>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</si>
  <si>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</si>
  <si>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</si>
  <si>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</si>
  <si>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</si>
  <si>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</si>
  <si>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</si>
  <si>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</si>
  <si>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</si>
  <si>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</si>
  <si>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</si>
  <si>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</si>
  <si>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</si>
  <si>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</si>
  <si>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</si>
  <si>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</si>
  <si>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</si>
  <si>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</si>
  <si>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</si>
  <si>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</si>
  <si>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</si>
  <si>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</si>
  <si>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</si>
  <si>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</si>
  <si>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</si>
  <si>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</si>
  <si>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</si>
  <si>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</si>
  <si>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</si>
  <si>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</si>
  <si>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</si>
  <si>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</si>
  <si>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</si>
  <si>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</si>
  <si>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</si>
  <si>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</si>
  <si>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</si>
  <si>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</si>
  <si>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</si>
  <si>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</si>
  <si>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</si>
  <si>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</si>
  <si>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</si>
  <si>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</si>
  <si>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</si>
  <si>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</si>
  <si>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</si>
  <si>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</si>
  <si>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</si>
  <si>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</si>
  <si>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</si>
  <si>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</si>
  <si>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</si>
  <si>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</si>
  <si>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</si>
  <si>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</si>
  <si>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</si>
  <si>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</si>
  <si>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</si>
  <si>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</si>
  <si>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</si>
  <si>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</si>
  <si>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</si>
  <si>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</si>
  <si>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</si>
  <si>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</si>
  <si>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</si>
  <si>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</si>
  <si>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</si>
  <si>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</si>
  <si>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</si>
  <si>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</si>
  <si>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</si>
  <si>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</si>
  <si>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</si>
  <si>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</si>
  <si>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</si>
  <si>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</si>
  <si>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</si>
  <si>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</si>
  <si>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</si>
  <si>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</si>
  <si>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</si>
  <si>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</si>
  <si>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</si>
  <si>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</si>
  <si>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</si>
  <si>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</si>
  <si>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</si>
  <si>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</si>
  <si>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</si>
  <si>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</si>
  <si>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</si>
  <si>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</si>
  <si>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</si>
  <si>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</si>
  <si>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</si>
  <si>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</si>
  <si>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</si>
  <si>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</si>
  <si>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</si>
  <si>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</si>
  <si>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</si>
  <si>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</si>
  <si>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</si>
  <si>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</si>
  <si>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</si>
  <si>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</si>
  <si>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</si>
  <si>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</si>
  <si>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</si>
  <si>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</si>
  <si>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</si>
  <si>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</si>
  <si>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</si>
  <si>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</si>
  <si>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</si>
  <si>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</si>
  <si>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</si>
  <si>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</si>
  <si>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</si>
  <si>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</si>
  <si>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</si>
  <si>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</si>
  <si>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</si>
  <si>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</si>
  <si>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</si>
  <si>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</si>
  <si>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</si>
  <si>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</si>
  <si>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</si>
  <si>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</si>
  <si>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</si>
  <si>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</si>
  <si>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</si>
  <si>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</si>
  <si>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</si>
  <si>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</si>
  <si>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</si>
  <si>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</si>
  <si>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</si>
  <si>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</si>
  <si>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</si>
  <si>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</si>
  <si>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</si>
  <si>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</si>
  <si>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</si>
  <si>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</si>
  <si>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</si>
  <si>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</si>
  <si>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</si>
  <si>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</si>
  <si>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</si>
  <si>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</si>
  <si>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</si>
  <si>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</si>
  <si>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</si>
  <si>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</si>
  <si>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</si>
  <si>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</si>
  <si>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</si>
  <si>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</si>
  <si>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</si>
  <si>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</si>
  <si>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</si>
  <si>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</si>
  <si>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</si>
  <si>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</si>
  <si>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</si>
  <si>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</si>
  <si>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</si>
  <si>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</si>
  <si>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</si>
  <si>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</si>
  <si>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</si>
  <si>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</si>
  <si>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</si>
  <si>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</si>
  <si>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</si>
  <si>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</si>
  <si>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</si>
  <si>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</si>
  <si>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</si>
  <si>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</si>
  <si>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</si>
  <si>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</si>
  <si>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</si>
  <si>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</si>
  <si>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</si>
  <si>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</si>
  <si>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</si>
  <si>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</si>
  <si>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</si>
  <si>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</si>
  <si>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</si>
  <si>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</si>
  <si>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</si>
  <si>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</si>
  <si>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</si>
  <si>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</si>
  <si>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</si>
  <si>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</si>
  <si>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</si>
  <si>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</si>
  <si>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</si>
  <si>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</si>
  <si>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</si>
  <si>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</si>
  <si>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</si>
  <si>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</si>
  <si>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</si>
  <si>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</si>
  <si>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</si>
  <si>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</si>
  <si>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</si>
  <si>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</si>
  <si>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</si>
  <si>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</si>
  <si>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</si>
  <si>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</si>
  <si>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</si>
  <si>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</si>
  <si>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</si>
  <si>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</si>
  <si>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</si>
  <si>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</si>
  <si>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</si>
  <si>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</si>
  <si>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</si>
  <si>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</si>
  <si>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</si>
  <si>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</si>
  <si>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</si>
  <si>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</si>
  <si>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</si>
  <si>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</si>
  <si>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</si>
  <si>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</si>
  <si>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</si>
  <si>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</si>
  <si>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</si>
  <si>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</si>
  <si>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</si>
  <si>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</si>
  <si>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</si>
  <si>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</si>
  <si>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</si>
  <si>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</si>
  <si>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</si>
  <si>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</si>
  <si>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</si>
  <si>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</si>
  <si>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</si>
  <si>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</si>
  <si>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</si>
  <si>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</si>
  <si>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</si>
  <si>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</si>
  <si>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</si>
  <si>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</si>
  <si>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</si>
  <si>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</si>
  <si>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</si>
  <si>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</si>
  <si>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</si>
  <si>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</si>
  <si>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</si>
  <si>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</si>
  <si>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</si>
  <si>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</si>
  <si>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</si>
  <si>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</si>
  <si>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</si>
  <si>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</si>
  <si>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</si>
  <si>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</si>
  <si>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</si>
  <si>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</si>
  <si>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</si>
  <si>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</si>
  <si>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</si>
  <si>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</si>
  <si>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</si>
  <si>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</si>
  <si>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</si>
  <si>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</si>
  <si>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</si>
  <si>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</si>
  <si>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</si>
  <si>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</si>
  <si>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</si>
  <si>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</si>
  <si>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</si>
  <si>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</si>
  <si>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</si>
  <si>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</si>
  <si>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</si>
  <si>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</si>
  <si>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</si>
  <si>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</si>
  <si>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</si>
  <si>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</si>
  <si>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</si>
  <si>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</si>
  <si>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</si>
  <si>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</si>
  <si>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</si>
  <si>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</si>
  <si>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</si>
  <si>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</si>
  <si>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</si>
  <si>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</si>
  <si>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</si>
  <si>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</si>
  <si>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</si>
  <si>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</si>
  <si>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</si>
  <si>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</si>
  <si>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</si>
  <si>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</si>
  <si>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</si>
  <si>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</si>
  <si>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</si>
  <si>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</si>
  <si>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</si>
  <si>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</si>
  <si>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</si>
  <si>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</si>
  <si>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</si>
  <si>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</si>
  <si>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</si>
  <si>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</si>
  <si>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</si>
  <si>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</si>
  <si>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</si>
  <si>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</si>
  <si>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</si>
  <si>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</si>
  <si>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</si>
  <si>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</si>
  <si>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</si>
  <si>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</si>
  <si>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</si>
  <si>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</si>
  <si>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</si>
  <si>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</si>
  <si>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</si>
  <si>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</si>
  <si>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</si>
  <si>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</si>
  <si>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</si>
  <si>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</si>
  <si>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</si>
  <si>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</si>
  <si>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</si>
  <si>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</si>
  <si>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</si>
  <si>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</si>
  <si>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</si>
  <si>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</si>
  <si>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</si>
  <si>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</si>
  <si>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</si>
  <si>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</si>
  <si>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</si>
  <si>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</si>
  <si>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</si>
  <si>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</si>
  <si>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</si>
  <si>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</si>
  <si>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</si>
  <si>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</si>
  <si>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</si>
  <si>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</si>
  <si>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</si>
  <si>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</si>
  <si>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</si>
  <si>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</si>
  <si>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</si>
  <si>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</si>
  <si>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</si>
  <si>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</si>
  <si>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</si>
  <si>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</si>
  <si>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</si>
  <si>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</si>
  <si>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</si>
  <si>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</si>
  <si>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</si>
  <si>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</si>
  <si>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</si>
  <si>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</si>
  <si>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</si>
  <si>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</si>
  <si>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</si>
  <si>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</si>
  <si>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</si>
  <si>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</si>
  <si>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</si>
  <si>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</si>
  <si>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</si>
  <si>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</si>
  <si>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</si>
  <si>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</si>
  <si>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</si>
  <si>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</si>
  <si>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</si>
  <si>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</si>
  <si>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</si>
  <si>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</si>
  <si>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</si>
  <si>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</si>
  <si>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</si>
  <si>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</si>
  <si>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</si>
  <si>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</si>
  <si>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</si>
  <si>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</si>
  <si>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</si>
  <si>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</si>
  <si>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</si>
  <si>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</si>
  <si>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</si>
  <si>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</si>
  <si>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</si>
  <si>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</si>
  <si>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</si>
  <si>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</si>
  <si>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</si>
  <si>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</si>
  <si>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</si>
  <si>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</si>
  <si>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</si>
  <si>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</si>
  <si>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</si>
  <si>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</si>
  <si>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</si>
  <si>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</si>
  <si>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</si>
  <si>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</si>
  <si>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</si>
  <si>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</si>
  <si>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</si>
  <si>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</si>
  <si>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</si>
  <si>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</si>
  <si>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</si>
  <si>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</si>
  <si>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</si>
  <si>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</si>
  <si>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</si>
  <si>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</si>
  <si>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</si>
  <si>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</si>
  <si>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</si>
  <si>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</si>
  <si>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</si>
  <si>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</si>
  <si>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</si>
  <si>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</si>
  <si>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</si>
  <si>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</si>
  <si>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</si>
  <si>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</si>
  <si>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</si>
  <si>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</si>
  <si>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</si>
  <si>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</si>
  <si>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</si>
  <si>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</si>
  <si>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</si>
  <si>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</si>
  <si>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</si>
  <si>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</si>
  <si>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</si>
  <si>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</si>
  <si>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</si>
  <si>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</si>
  <si>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</si>
  <si>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</si>
  <si>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</si>
  <si>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</si>
  <si>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</si>
  <si>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</si>
  <si>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</si>
  <si>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</si>
  <si>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</si>
  <si>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</si>
  <si>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</si>
  <si>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</si>
  <si>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</si>
  <si>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</si>
  <si>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</si>
  <si>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</si>
  <si>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</si>
  <si>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</si>
  <si>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</si>
  <si>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</si>
  <si>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</si>
  <si>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</si>
  <si>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</si>
  <si>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</si>
  <si>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</si>
  <si>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</si>
  <si>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</si>
  <si>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</si>
  <si>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</si>
  <si>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</si>
  <si>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</si>
  <si>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</si>
  <si>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</si>
  <si>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</si>
  <si>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</si>
  <si>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</si>
  <si>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</si>
  <si>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</si>
  <si>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</si>
  <si>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</si>
  <si>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</si>
  <si>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</si>
  <si>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</si>
  <si>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</si>
  <si>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</si>
  <si>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</si>
  <si>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</si>
  <si>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</si>
  <si>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</si>
  <si>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</si>
  <si>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</si>
  <si>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</si>
  <si>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</si>
  <si>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</si>
  <si>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</si>
  <si>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</si>
  <si>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</si>
  <si>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</si>
  <si>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</si>
  <si>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</si>
  <si>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</si>
  <si>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</si>
  <si>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</si>
  <si>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</si>
  <si>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</si>
  <si>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</si>
  <si>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</si>
  <si>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</si>
  <si>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</si>
  <si>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</si>
  <si>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</si>
  <si>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</si>
  <si>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</si>
  <si>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</si>
  <si>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</si>
  <si>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</si>
  <si>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</si>
  <si>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</si>
  <si>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</si>
  <si>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</si>
  <si>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</si>
  <si>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</si>
  <si>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</si>
  <si>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</si>
  <si>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</si>
  <si>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</si>
  <si>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</si>
  <si>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</si>
  <si>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</si>
  <si>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</si>
  <si>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</si>
  <si>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</si>
  <si>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</si>
  <si>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</si>
  <si>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</si>
  <si>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</si>
  <si>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</si>
  <si>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</si>
  <si>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</si>
  <si>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</si>
  <si>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</si>
  <si>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</si>
  <si>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</si>
  <si>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</si>
  <si>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</si>
  <si>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</si>
  <si>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</si>
  <si>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</si>
  <si>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</si>
  <si>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</si>
  <si>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</si>
  <si>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</si>
  <si>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</si>
  <si>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</si>
  <si>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</si>
  <si>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</si>
  <si>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</si>
  <si>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</si>
  <si>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</si>
  <si>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</si>
  <si>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</si>
  <si>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</si>
  <si>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</si>
  <si>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</si>
  <si>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</si>
  <si>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</si>
  <si>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</si>
  <si>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</si>
  <si>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</si>
  <si>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</si>
  <si>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</si>
  <si>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</si>
  <si>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</si>
  <si>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</si>
  <si>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</si>
  <si>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</si>
  <si>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</si>
  <si>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</si>
  <si>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</si>
  <si>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</si>
  <si>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</si>
  <si>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</si>
  <si>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</si>
  <si>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</si>
  <si>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</si>
  <si>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</si>
  <si>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</si>
  <si>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</si>
  <si>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</si>
  <si>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</si>
  <si>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</si>
  <si>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</si>
  <si>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</si>
  <si>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</si>
  <si>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</si>
  <si>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</si>
  <si>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</si>
  <si>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</si>
  <si>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</si>
  <si>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</si>
  <si>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</si>
  <si>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</si>
  <si>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</si>
  <si>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</si>
  <si>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</si>
  <si>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</si>
  <si>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</si>
  <si>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</si>
  <si>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</si>
  <si>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</si>
  <si>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</si>
  <si>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</si>
  <si>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</si>
  <si>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</si>
  <si>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</si>
  <si>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</si>
  <si>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</si>
  <si>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</si>
  <si>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</si>
  <si>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</si>
  <si>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</si>
  <si>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</si>
  <si>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</si>
  <si>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</si>
  <si>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</si>
  <si>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</si>
  <si>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</si>
  <si>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</si>
  <si>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</si>
  <si>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</si>
  <si>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</si>
  <si>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</si>
  <si>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</si>
  <si>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</si>
  <si>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</si>
  <si>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</si>
  <si>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</si>
  <si>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</si>
  <si>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</si>
  <si>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</si>
  <si>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</si>
  <si>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</si>
  <si>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</si>
  <si>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</si>
  <si>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</si>
  <si>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</si>
  <si>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</si>
  <si>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</si>
  <si>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</si>
  <si>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</si>
  <si>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</si>
  <si>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</si>
  <si>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</si>
  <si>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</si>
  <si>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</si>
  <si>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</si>
  <si>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</si>
  <si>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</si>
  <si>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</si>
  <si>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</si>
  <si>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</si>
  <si>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</si>
  <si>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</si>
  <si>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</si>
  <si>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</si>
  <si>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</si>
  <si>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</si>
  <si>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</si>
  <si>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</si>
  <si>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</si>
  <si>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</si>
  <si>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</si>
  <si>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</si>
  <si>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</si>
  <si>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</si>
  <si>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</si>
  <si>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</si>
  <si>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</si>
  <si>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</si>
  <si>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</si>
  <si>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</si>
  <si>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</si>
  <si>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</si>
  <si>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</si>
  <si>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</si>
  <si>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</si>
  <si>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</si>
  <si>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</si>
  <si>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</si>
  <si>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</si>
  <si>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</si>
  <si>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</si>
  <si>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</si>
  <si>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</si>
  <si>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</si>
  <si>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</si>
  <si>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</si>
  <si>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</si>
  <si>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</si>
  <si>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</si>
  <si>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</si>
  <si>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</si>
  <si>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</si>
  <si>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</si>
  <si>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</si>
  <si>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</si>
  <si>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</si>
  <si>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</si>
  <si>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</si>
  <si>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</si>
  <si>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</si>
  <si>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</si>
  <si>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</si>
  <si>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</si>
  <si>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</si>
  <si>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</si>
  <si>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</si>
  <si>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</si>
  <si>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</si>
  <si>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</si>
  <si>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</si>
  <si>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</si>
  <si>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</si>
  <si>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</si>
  <si>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</si>
  <si>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</si>
  <si>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</si>
  <si>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</si>
  <si>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</si>
  <si>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</si>
  <si>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</si>
  <si>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</si>
  <si>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</si>
  <si>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</si>
  <si>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</si>
  <si>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</si>
  <si>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</si>
  <si>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</si>
  <si>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</si>
  <si>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</si>
  <si>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</si>
  <si>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</si>
  <si>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</si>
  <si>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</si>
  <si>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</si>
  <si>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</si>
  <si>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</si>
  <si>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</si>
  <si>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</si>
  <si>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</si>
  <si>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</si>
  <si>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</si>
  <si>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</si>
  <si>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</si>
  <si>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</si>
  <si>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</si>
  <si>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</si>
  <si>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</si>
  <si>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</si>
  <si>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</si>
  <si>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</si>
  <si>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</si>
  <si>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</si>
  <si>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</si>
  <si>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</si>
  <si>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</si>
  <si>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</si>
  <si>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</si>
  <si>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</si>
  <si>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</si>
  <si>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</si>
  <si>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</si>
  <si>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</si>
  <si>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</si>
  <si>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</si>
  <si>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</si>
  <si>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</si>
  <si>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</si>
  <si>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</si>
  <si>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</si>
  <si>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</si>
  <si>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</si>
  <si>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</si>
  <si>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</si>
  <si>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</si>
  <si>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</si>
  <si>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</si>
  <si>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</si>
  <si>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</si>
  <si>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</si>
  <si>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</si>
  <si>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</si>
  <si>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</si>
  <si>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</si>
  <si>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</si>
  <si>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</si>
  <si>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</si>
  <si>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</si>
  <si>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</si>
  <si>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</si>
  <si>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</si>
  <si>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</si>
  <si>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</si>
  <si>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</si>
  <si>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</si>
  <si>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</si>
  <si>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</si>
  <si>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</si>
  <si>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</si>
  <si>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</si>
  <si>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</si>
  <si>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</si>
  <si>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</si>
  <si>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</si>
  <si>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</si>
  <si>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</si>
  <si>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</si>
  <si>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</si>
  <si>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</si>
  <si>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</si>
  <si>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</si>
  <si>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</si>
  <si>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</si>
  <si>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</si>
  <si>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</si>
  <si>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</si>
  <si>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</si>
  <si>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</si>
  <si>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</si>
  <si>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</si>
  <si>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</si>
  <si>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</si>
  <si>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</si>
  <si>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</si>
  <si>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</si>
  <si>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</si>
  <si>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</si>
  <si>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</si>
  <si>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</si>
  <si>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</si>
  <si>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</si>
  <si>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</si>
  <si>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</si>
  <si>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</si>
  <si>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</si>
  <si>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</si>
  <si>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</si>
  <si>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</si>
  <si>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</si>
  <si>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</si>
  <si>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</si>
  <si>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</si>
  <si>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</si>
  <si>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</si>
  <si>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</si>
  <si>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</si>
  <si>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</si>
  <si>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</si>
  <si>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</si>
  <si>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</si>
  <si>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</si>
  <si>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</si>
  <si>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</si>
  <si>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</si>
  <si>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</si>
  <si>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</si>
  <si>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</si>
  <si>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</si>
  <si>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</si>
  <si>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</si>
  <si>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</si>
  <si>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</si>
  <si>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</si>
  <si>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</si>
  <si>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</si>
  <si>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</si>
  <si>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</si>
  <si>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</si>
  <si>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</si>
  <si>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</si>
  <si>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</si>
  <si>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</si>
  <si>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</si>
  <si>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</si>
  <si>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</si>
  <si>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</si>
  <si>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</si>
  <si>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</si>
  <si>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</si>
  <si>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</si>
  <si>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</si>
  <si>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</si>
  <si>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</si>
  <si>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</si>
  <si>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</si>
  <si>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</si>
  <si>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</si>
  <si>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</si>
  <si>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</si>
  <si>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</si>
  <si>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</si>
  <si>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</si>
  <si>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</si>
  <si>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</si>
  <si>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</si>
  <si>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</si>
  <si>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</si>
  <si>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</si>
  <si>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</si>
  <si>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</si>
  <si>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</si>
  <si>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</si>
  <si>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</si>
  <si>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</si>
  <si>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</si>
  <si>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</si>
  <si>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</si>
  <si>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</si>
  <si>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</si>
  <si>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</si>
  <si>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</si>
  <si>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</si>
  <si>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</si>
  <si>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</si>
  <si>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</si>
  <si>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</si>
  <si>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</si>
  <si>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</si>
  <si>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</si>
  <si>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</si>
  <si>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</si>
  <si>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</si>
  <si>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</si>
  <si>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</si>
  <si>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</si>
  <si>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</si>
  <si>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</si>
  <si>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</si>
  <si>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</si>
  <si>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</si>
  <si>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</si>
  <si>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</si>
  <si>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</si>
  <si>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</si>
  <si>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</si>
  <si>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</si>
  <si>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</si>
  <si>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</si>
  <si>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</si>
  <si>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</si>
  <si>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</si>
  <si>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</si>
  <si>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</si>
  <si>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</si>
  <si>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</si>
  <si>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</si>
  <si>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</si>
  <si>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</si>
  <si>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</si>
  <si>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</si>
  <si>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</si>
  <si>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</si>
  <si>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</si>
  <si>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</si>
  <si>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</si>
  <si>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</si>
  <si>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</si>
  <si>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</si>
  <si>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</si>
  <si>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</si>
  <si>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</si>
  <si>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</si>
  <si>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</si>
  <si>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</si>
  <si>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</si>
  <si>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</si>
  <si>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</si>
  <si>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</si>
  <si>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</si>
  <si>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</si>
  <si>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</si>
  <si>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</si>
  <si>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</si>
  <si>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</si>
  <si>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</si>
  <si>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</si>
  <si>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</si>
  <si>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</si>
  <si>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</si>
  <si>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</si>
  <si>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</si>
  <si>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</si>
  <si>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</si>
  <si>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</si>
  <si>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</si>
  <si>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</si>
  <si>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</si>
  <si>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</si>
  <si>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</si>
  <si>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</si>
  <si>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</si>
  <si>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</si>
  <si>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</si>
  <si>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</si>
  <si>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</si>
  <si>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</si>
  <si>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</si>
  <si>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</si>
  <si>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</si>
  <si>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</si>
  <si>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</si>
  <si>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</si>
  <si>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</si>
  <si>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</si>
  <si>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</si>
  <si>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</si>
  <si>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</si>
  <si>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</si>
  <si>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</si>
  <si>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</si>
  <si>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</si>
  <si>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</si>
  <si>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</si>
  <si>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</si>
  <si>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</si>
  <si>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</si>
  <si>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</si>
  <si>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</si>
  <si>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</si>
  <si>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</si>
  <si>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</si>
  <si>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</si>
  <si>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</si>
  <si>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</si>
  <si>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</si>
  <si>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</si>
  <si>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</si>
  <si>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</si>
  <si>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</si>
  <si>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</si>
  <si>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</si>
  <si>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</si>
  <si>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</si>
  <si>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</si>
  <si>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</si>
  <si>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</si>
  <si>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</si>
  <si>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</si>
  <si>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</si>
  <si>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</si>
  <si>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</si>
  <si>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</si>
  <si>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</si>
  <si>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</si>
  <si>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</si>
  <si>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</si>
  <si>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</si>
  <si>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</si>
  <si>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</si>
  <si>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</si>
  <si>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</si>
  <si>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</si>
  <si>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</si>
  <si>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</si>
  <si>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</si>
  <si>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</si>
  <si>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</si>
  <si>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</si>
  <si>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</si>
  <si>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</si>
  <si>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</si>
  <si>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</si>
  <si>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</si>
  <si>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</si>
  <si>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</si>
  <si>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</si>
  <si>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</si>
  <si>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</si>
  <si>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</si>
  <si>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</si>
  <si>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</si>
  <si>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</si>
  <si>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</si>
  <si>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</si>
  <si>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</si>
  <si>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</si>
  <si>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</si>
  <si>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</si>
  <si>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</si>
  <si>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</si>
  <si>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</si>
  <si>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</si>
  <si>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</si>
  <si>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</si>
  <si>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</si>
  <si>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</si>
  <si>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</si>
  <si>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</si>
  <si>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</si>
  <si>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</si>
  <si>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</si>
  <si>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</si>
  <si>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</si>
  <si>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</si>
  <si>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</si>
  <si>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</si>
  <si>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</si>
  <si>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</si>
  <si>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</si>
  <si>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</si>
  <si>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</si>
  <si>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</si>
  <si>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</si>
  <si>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</si>
  <si>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</si>
  <si>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</si>
  <si>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</si>
  <si>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</si>
  <si>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</si>
  <si>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</si>
  <si>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</si>
  <si>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</si>
  <si>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</si>
  <si>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</si>
  <si>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</si>
  <si>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</si>
  <si>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</si>
  <si>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</si>
  <si>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</si>
  <si>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</si>
  <si>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</si>
  <si>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</si>
  <si>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</si>
  <si>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</si>
  <si>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</si>
  <si>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</si>
  <si>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</si>
  <si>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</si>
  <si>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</si>
  <si>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</si>
  <si>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</si>
  <si>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</si>
  <si>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</si>
  <si>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</si>
  <si>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</si>
  <si>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</si>
  <si>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</si>
  <si>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</si>
  <si>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</si>
  <si>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</si>
  <si>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</si>
  <si>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</si>
  <si>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</si>
  <si>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</si>
  <si>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</si>
  <si>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</si>
  <si>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</si>
  <si>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</si>
  <si>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</si>
  <si>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</si>
  <si>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</si>
  <si>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</si>
  <si>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</si>
  <si>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</si>
  <si>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</si>
  <si>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</si>
  <si>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</si>
  <si>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</si>
  <si>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</si>
  <si>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</si>
  <si>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</si>
  <si>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</si>
  <si>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</si>
  <si>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</si>
  <si>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</si>
  <si>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</si>
  <si>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</si>
  <si>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</si>
  <si>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</si>
  <si>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</si>
  <si>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</si>
  <si>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</si>
  <si>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</si>
  <si>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</si>
  <si>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</si>
  <si>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</si>
  <si>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</si>
  <si>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</si>
  <si>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</si>
  <si>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</si>
  <si>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</si>
  <si>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</si>
  <si>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</si>
  <si>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</si>
  <si>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</si>
  <si>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</si>
  <si>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</si>
  <si>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</si>
  <si>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</si>
  <si>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</si>
  <si>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</si>
  <si>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</si>
  <si>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</si>
  <si>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</si>
  <si>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</si>
  <si>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</si>
  <si>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</si>
  <si>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</si>
  <si>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</si>
  <si>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</si>
  <si>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</si>
  <si>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</si>
  <si>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</si>
  <si>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</si>
  <si>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</si>
  <si>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</si>
  <si>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</si>
  <si>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</si>
  <si>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</si>
  <si>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</si>
  <si>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</si>
  <si>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</si>
  <si>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</si>
  <si>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</si>
  <si>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</si>
  <si>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</si>
  <si>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</si>
  <si>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</si>
  <si>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</si>
  <si>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</si>
  <si>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</si>
  <si>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</si>
  <si>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</si>
  <si>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</si>
  <si>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</si>
  <si>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</si>
  <si>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</si>
  <si>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</si>
  <si>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</si>
  <si>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</si>
  <si>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</si>
  <si>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</si>
  <si>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</si>
  <si>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</si>
  <si>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</si>
  <si>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</si>
  <si>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</si>
  <si>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</si>
  <si>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</si>
  <si>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</si>
  <si>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</si>
  <si>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</si>
  <si>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</si>
  <si>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</si>
  <si>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</si>
  <si>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</si>
  <si>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</si>
  <si>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</si>
  <si>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</si>
  <si>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</si>
  <si>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</si>
  <si>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</si>
  <si>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</si>
  <si>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</si>
  <si>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</si>
  <si>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</si>
  <si>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</si>
  <si>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</si>
  <si>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</si>
  <si>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</si>
  <si>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</si>
  <si>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</si>
  <si>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</si>
  <si>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</si>
  <si>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</si>
  <si>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</si>
  <si>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</si>
  <si>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</si>
  <si>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</si>
  <si>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</si>
  <si>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</si>
  <si>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</si>
  <si>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</si>
  <si>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</si>
  <si>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</si>
  <si>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</si>
  <si>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</si>
  <si>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</si>
  <si>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</si>
  <si>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</si>
  <si>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</si>
  <si>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</si>
  <si>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</si>
  <si>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</si>
  <si>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</si>
  <si>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</si>
  <si>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</si>
  <si>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</si>
  <si>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</si>
  <si>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</si>
  <si>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</si>
  <si>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</si>
  <si>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</si>
  <si>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</si>
  <si>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</si>
  <si>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</si>
  <si>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</si>
  <si>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</si>
  <si>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</si>
  <si>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</si>
  <si>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</si>
  <si>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</si>
  <si>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</si>
  <si>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</si>
  <si>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</si>
  <si>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</si>
  <si>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</si>
  <si>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</si>
  <si>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</si>
  <si>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</si>
  <si>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</si>
  <si>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</si>
  <si>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</si>
  <si>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</si>
  <si>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</si>
  <si>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</si>
  <si>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</si>
  <si>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</si>
  <si>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</si>
  <si>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</si>
  <si>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</si>
  <si>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</si>
  <si>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</si>
  <si>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</si>
  <si>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</si>
  <si>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</si>
  <si>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</si>
  <si>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</si>
  <si>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</si>
  <si>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</si>
  <si>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</si>
  <si>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</si>
  <si>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</si>
  <si>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</si>
  <si>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</si>
  <si>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</si>
  <si>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</si>
  <si>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</si>
  <si>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</si>
  <si>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</si>
  <si>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</si>
  <si>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</si>
  <si>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</si>
  <si>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</si>
  <si>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</si>
  <si>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</si>
  <si>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</si>
  <si>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</si>
  <si>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</si>
  <si>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</si>
  <si>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</si>
  <si>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</si>
  <si>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</si>
  <si>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</si>
  <si>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</si>
  <si>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</si>
  <si>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</si>
  <si>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</si>
  <si>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</si>
  <si>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</si>
  <si>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</si>
  <si>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</si>
  <si>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</si>
  <si>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</si>
  <si>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</si>
  <si>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</si>
  <si>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</si>
  <si>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</si>
  <si>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</si>
  <si>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</si>
  <si>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</si>
  <si>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</si>
  <si>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</si>
  <si>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</si>
  <si>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</si>
  <si>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</si>
  <si>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</si>
  <si>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</si>
  <si>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</si>
  <si>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</si>
  <si>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</si>
  <si>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</si>
  <si>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</si>
  <si>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</si>
  <si>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</si>
  <si>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</si>
  <si>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</si>
  <si>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</si>
  <si>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</si>
  <si>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</si>
  <si>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</si>
  <si>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</si>
  <si>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</si>
  <si>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</si>
  <si>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</si>
  <si>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</si>
  <si>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</si>
  <si>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</si>
  <si>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</si>
  <si>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</si>
  <si>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</si>
  <si>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</si>
  <si>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</si>
  <si>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</si>
  <si>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</si>
  <si>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</si>
  <si>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</si>
  <si>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</si>
  <si>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</si>
  <si>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</si>
  <si>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</si>
  <si>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</si>
  <si>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</si>
  <si>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</si>
  <si>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</si>
  <si>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</si>
  <si>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</si>
  <si>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</si>
  <si>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</si>
  <si>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</si>
  <si>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</si>
  <si>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</si>
  <si>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</si>
  <si>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</si>
  <si>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</si>
  <si>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</si>
  <si>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</si>
  <si>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</si>
  <si>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</si>
  <si>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</si>
  <si>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</si>
  <si>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</si>
  <si>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</si>
  <si>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</si>
  <si>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</si>
  <si>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</si>
  <si>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</si>
  <si>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</si>
  <si>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</si>
  <si>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</si>
  <si>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</si>
  <si>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</si>
  <si>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</si>
  <si>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</si>
  <si>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</si>
  <si>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</si>
  <si>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</si>
  <si>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</si>
  <si>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</si>
  <si>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</si>
  <si>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</si>
  <si>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</si>
  <si>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</si>
  <si>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</si>
  <si>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</si>
  <si>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</si>
  <si>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</si>
  <si>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</si>
  <si>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</si>
  <si>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</si>
  <si>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</si>
  <si>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</si>
  <si>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</si>
  <si>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</si>
  <si>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</si>
  <si>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</si>
  <si>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</si>
  <si>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</si>
  <si>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</si>
  <si>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</si>
  <si>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</si>
  <si>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</si>
  <si>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</si>
  <si>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</si>
  <si>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</si>
  <si>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</si>
  <si>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</si>
  <si>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</si>
  <si>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</si>
  <si>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</si>
  <si>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</si>
  <si>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</si>
  <si>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</si>
  <si>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</si>
  <si>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</si>
  <si>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</si>
  <si>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</si>
  <si>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</si>
  <si>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</si>
  <si>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</si>
  <si>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</si>
  <si>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</si>
  <si>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</si>
  <si>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</si>
  <si>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</si>
  <si>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</si>
  <si>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</si>
  <si>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</si>
  <si>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</si>
  <si>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</si>
  <si>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</si>
  <si>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</si>
  <si>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</si>
  <si>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</si>
  <si>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</si>
  <si>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</si>
  <si>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</si>
  <si>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</si>
  <si>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</si>
  <si>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</si>
  <si>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</si>
  <si>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</si>
  <si>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</si>
  <si>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</si>
  <si>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</si>
  <si>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</si>
  <si>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</si>
  <si>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</si>
  <si>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</si>
  <si>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</si>
  <si>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</si>
  <si>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</si>
  <si>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</si>
  <si>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</si>
  <si>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</si>
  <si>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</si>
  <si>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</si>
  <si>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</si>
  <si>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</si>
  <si>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</si>
  <si>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</si>
  <si>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</si>
  <si>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</si>
  <si>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</si>
  <si>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</si>
  <si>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</si>
  <si>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</si>
  <si>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</si>
  <si>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</si>
  <si>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</si>
  <si>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</si>
  <si>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</si>
  <si>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</si>
  <si>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</si>
  <si>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</si>
  <si>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</si>
  <si>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</si>
  <si>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</si>
  <si>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</si>
  <si>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</si>
  <si>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</si>
  <si>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</si>
  <si>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</si>
  <si>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</si>
  <si>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</si>
  <si>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</si>
  <si>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</si>
  <si>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</si>
  <si>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</si>
  <si>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</si>
  <si>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</si>
  <si>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</si>
  <si>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</si>
  <si>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</si>
  <si>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</si>
  <si>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</si>
  <si>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</si>
  <si>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</si>
  <si>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</si>
  <si>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</si>
  <si>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</si>
  <si>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</si>
  <si>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</si>
  <si>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</si>
  <si>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</si>
  <si>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</si>
  <si>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</si>
  <si>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</si>
  <si>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</si>
  <si>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</si>
  <si>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</si>
  <si>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</si>
  <si>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</si>
  <si>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</si>
  <si>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</si>
  <si>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</si>
  <si>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</si>
  <si>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</si>
  <si>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</si>
  <si>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</si>
  <si>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</si>
  <si>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</si>
  <si>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</si>
  <si>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</si>
  <si>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</si>
  <si>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</si>
  <si>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</si>
  <si>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</si>
  <si>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</si>
  <si>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</si>
  <si>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</si>
  <si>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</si>
  <si>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</si>
  <si>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</si>
  <si>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</si>
  <si>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</si>
  <si>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</si>
  <si>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</si>
  <si>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</si>
  <si>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</si>
  <si>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</si>
  <si>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</si>
  <si>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</si>
  <si>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</si>
  <si>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</si>
  <si>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</si>
  <si>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</si>
  <si>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</si>
  <si>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</si>
  <si>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</si>
  <si>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</si>
  <si>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</si>
  <si>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</si>
  <si>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</si>
  <si>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</si>
  <si>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</si>
  <si>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</si>
  <si>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</si>
  <si>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</si>
  <si>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</si>
  <si>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</si>
  <si>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</si>
  <si>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</si>
  <si>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</si>
  <si>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</si>
  <si>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</si>
  <si>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</si>
  <si>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</si>
  <si>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</si>
  <si>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</si>
  <si>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</si>
  <si>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</si>
  <si>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</si>
  <si>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</si>
  <si>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</si>
  <si>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</si>
  <si>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</si>
  <si>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</si>
  <si>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</si>
  <si>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</si>
  <si>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</si>
  <si>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</si>
  <si>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</si>
  <si>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</si>
  <si>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</si>
  <si>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</si>
  <si>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</si>
  <si>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</si>
  <si>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</si>
  <si>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</si>
  <si>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</si>
  <si>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</si>
  <si>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</si>
  <si>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</si>
  <si>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</si>
  <si>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</si>
  <si>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</si>
  <si>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</si>
  <si>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</si>
  <si>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</si>
  <si>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</si>
  <si>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</si>
  <si>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</si>
  <si>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</si>
  <si>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</si>
  <si>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</si>
  <si>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</si>
  <si>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</si>
  <si>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</si>
  <si>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</si>
  <si>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</si>
  <si>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</si>
  <si>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</si>
  <si>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</si>
  <si>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</si>
  <si>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</si>
  <si>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</si>
  <si>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</si>
  <si>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</si>
  <si>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</si>
  <si>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</si>
  <si>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</si>
  <si>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</si>
  <si>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</si>
  <si>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</si>
  <si>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</si>
  <si>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</si>
  <si>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</si>
  <si>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</si>
  <si>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</si>
  <si>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</si>
  <si>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</si>
  <si>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</si>
  <si>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</si>
  <si>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</si>
  <si>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</si>
  <si>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</si>
  <si>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</si>
  <si>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</si>
  <si>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</si>
  <si>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</si>
  <si>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</si>
  <si>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</si>
  <si>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</si>
  <si>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</si>
  <si>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</si>
  <si>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</si>
  <si>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</si>
  <si>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</si>
  <si>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</si>
  <si>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</si>
  <si>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</si>
  <si>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</si>
  <si>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</si>
  <si>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</si>
  <si>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</si>
  <si>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</si>
  <si>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</si>
  <si>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</si>
  <si>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</si>
  <si>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</si>
  <si>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</si>
  <si>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</si>
  <si>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</si>
  <si>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</si>
  <si>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</si>
  <si>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</si>
  <si>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</si>
  <si>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</si>
  <si>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</si>
  <si>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</si>
  <si>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</si>
  <si>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</si>
  <si>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</si>
  <si>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</si>
  <si>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</si>
  <si>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</si>
  <si>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</si>
  <si>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</si>
  <si>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</si>
  <si>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</si>
  <si>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</si>
  <si>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</si>
  <si>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</si>
  <si>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</si>
  <si>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</si>
  <si>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</si>
  <si>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</si>
  <si>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</si>
  <si>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</si>
  <si>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</si>
  <si>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</si>
  <si>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</si>
  <si>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</si>
  <si>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</si>
  <si>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</si>
  <si>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</si>
  <si>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</si>
  <si>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</si>
  <si>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</si>
  <si>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</si>
  <si>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</si>
  <si>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</si>
  <si>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</si>
  <si>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</si>
  <si>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</si>
  <si>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</si>
  <si>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</si>
  <si>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</si>
  <si>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</si>
  <si>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</si>
  <si>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</si>
  <si>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</si>
  <si>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</si>
  <si>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</si>
  <si>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</si>
  <si>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</si>
  <si>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</si>
  <si>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</si>
  <si>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</si>
  <si>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</si>
  <si>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</si>
  <si>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</si>
  <si>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</si>
  <si>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</si>
  <si>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</si>
  <si>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</si>
  <si>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</si>
  <si>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</si>
  <si>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</si>
  <si>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</si>
  <si>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</si>
  <si>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</si>
  <si>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</si>
  <si>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</si>
  <si>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</si>
  <si>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</si>
  <si>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</si>
  <si>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</si>
  <si>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</si>
  <si>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</si>
  <si>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</si>
  <si>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</si>
  <si>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</si>
  <si>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</si>
  <si>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</si>
  <si>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</si>
  <si>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</si>
  <si>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</si>
  <si>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</si>
  <si>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</si>
  <si>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</si>
  <si>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</si>
  <si>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</si>
  <si>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</si>
  <si>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</si>
  <si>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</si>
  <si>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</si>
  <si>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</si>
  <si>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</si>
  <si>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</si>
  <si>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</si>
  <si>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</si>
  <si>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</si>
  <si>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</si>
  <si>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</si>
  <si>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</si>
  <si>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</si>
  <si>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</si>
  <si>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</si>
  <si>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</si>
  <si>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</si>
  <si>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</si>
  <si>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</si>
  <si>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</si>
  <si>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</si>
  <si>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</si>
  <si>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</si>
  <si>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</si>
  <si>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</si>
  <si>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</si>
  <si>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</si>
  <si>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</si>
  <si>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</si>
  <si>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</si>
  <si>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</si>
  <si>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</si>
  <si>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</si>
  <si>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</si>
  <si>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</si>
  <si>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</si>
  <si>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</si>
  <si>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</si>
  <si>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</si>
  <si>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</si>
  <si>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</si>
  <si>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</si>
  <si>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</si>
  <si>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</si>
  <si>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</si>
  <si>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</si>
  <si>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</si>
  <si>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</si>
  <si>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</si>
  <si>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</si>
  <si>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</si>
  <si>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</si>
  <si>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</si>
  <si>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</si>
  <si>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</si>
  <si>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</si>
  <si>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</si>
  <si>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</si>
  <si>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</si>
  <si>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</si>
  <si>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</si>
  <si>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</si>
  <si>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</si>
  <si>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</si>
  <si>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</si>
  <si>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</si>
  <si>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</si>
  <si>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</si>
  <si>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</si>
  <si>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</si>
  <si>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</si>
  <si>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</si>
  <si>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</si>
  <si>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</si>
  <si>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</si>
  <si>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</si>
  <si>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</si>
  <si>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</si>
  <si>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</si>
  <si>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</si>
  <si>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</si>
  <si>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</si>
  <si>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</si>
  <si>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</si>
  <si>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</si>
  <si>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</si>
  <si>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</si>
  <si>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</si>
  <si>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</si>
  <si>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</si>
  <si>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</si>
  <si>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</si>
  <si>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</si>
  <si>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</si>
  <si>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</si>
  <si>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</si>
  <si>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</si>
  <si>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</si>
  <si>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</si>
  <si>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</si>
  <si>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</si>
  <si>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</si>
  <si>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</si>
  <si>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</si>
  <si>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</si>
  <si>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</si>
  <si>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</si>
  <si>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</si>
  <si>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</si>
  <si>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</si>
  <si>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</si>
  <si>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</si>
  <si>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</si>
  <si>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</si>
  <si>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</si>
  <si>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</si>
  <si>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</si>
  <si>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</si>
  <si>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</si>
  <si>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</si>
  <si>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</si>
  <si>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</si>
  <si>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</si>
  <si>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</si>
  <si>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</si>
  <si>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</si>
  <si>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</si>
  <si>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</si>
  <si>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</si>
  <si>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</si>
  <si>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</si>
  <si>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</si>
  <si>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</si>
  <si>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</si>
  <si>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</si>
  <si>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</si>
  <si>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</si>
  <si>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</si>
  <si>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</si>
  <si>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</si>
  <si>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</si>
  <si>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</si>
  <si>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</si>
  <si>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</si>
  <si>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</si>
  <si>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</si>
  <si>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</si>
  <si>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</si>
  <si>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</si>
  <si>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</si>
  <si>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</si>
  <si>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</si>
  <si>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</si>
  <si>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</si>
  <si>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</si>
  <si>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</si>
  <si>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</si>
  <si>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</si>
  <si>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</si>
  <si>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</si>
  <si>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</si>
  <si>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</si>
  <si>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</si>
  <si>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</si>
  <si>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</si>
  <si>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</si>
  <si>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</si>
  <si>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</si>
  <si>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</si>
  <si>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</si>
  <si>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</si>
  <si>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</si>
  <si>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</si>
  <si>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</si>
  <si>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</si>
  <si>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</si>
  <si>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</si>
  <si>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</si>
  <si>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</si>
  <si>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</si>
  <si>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</si>
  <si>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</si>
  <si>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</si>
  <si>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</si>
  <si>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</si>
  <si>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</si>
  <si>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</si>
  <si>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</si>
  <si>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</si>
  <si>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</si>
  <si>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</si>
  <si>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</si>
  <si>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</si>
  <si>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</si>
  <si>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</si>
  <si>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</si>
  <si>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</si>
  <si>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</si>
  <si>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</si>
  <si>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</si>
  <si>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</si>
  <si>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</si>
  <si>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</si>
  <si>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</si>
  <si>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</si>
  <si>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</si>
  <si>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</si>
  <si>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</si>
  <si>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</si>
  <si>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</si>
  <si>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</si>
  <si>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</si>
  <si>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</si>
  <si>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</si>
  <si>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</si>
  <si>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</si>
  <si>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</si>
  <si>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</si>
  <si>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</si>
  <si>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</si>
  <si>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</si>
  <si>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</si>
  <si>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</si>
  <si>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</si>
  <si>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</si>
  <si>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</si>
  <si>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</si>
  <si>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</si>
  <si>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</si>
  <si>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</si>
  <si>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</si>
  <si>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</si>
  <si>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</si>
  <si>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</si>
  <si>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</si>
  <si>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</si>
  <si>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</si>
  <si>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</si>
  <si>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</si>
  <si>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</si>
  <si>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</si>
  <si>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</si>
  <si>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</si>
  <si>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</si>
  <si>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</si>
  <si>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</si>
  <si>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</si>
  <si>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</si>
  <si>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</si>
  <si>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</si>
  <si>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</si>
  <si>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</si>
  <si>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</si>
  <si>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</si>
  <si>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</si>
  <si>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</si>
  <si>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</si>
  <si>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</si>
  <si>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</si>
  <si>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</si>
  <si>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</si>
  <si>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</si>
  <si>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</si>
  <si>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</si>
  <si>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</si>
  <si>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</si>
  <si>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</si>
  <si>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</si>
  <si>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</si>
  <si>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</si>
  <si>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</si>
  <si>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</si>
  <si>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</si>
  <si>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</si>
  <si>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</si>
  <si>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</si>
  <si>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</si>
  <si>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WECO Electrical Connectors Inc. &amp; subsidiaries</t>
  </si>
  <si>
    <t>All products manufactured and sold by WECO Electrical Connectors Inc. &amp; its subsidiaries.</t>
  </si>
  <si>
    <t>18050 Trans-Canada Highway Kirkland, QC, H9J 4A1 Canada</t>
  </si>
  <si>
    <t>Noel Jesuratnam</t>
  </si>
  <si>
    <t>njesuratnam@wecoconnectors.com</t>
  </si>
  <si>
    <t>514.694.9136 x237</t>
  </si>
  <si>
    <t>Senior Director, Global Quality &amp; Technology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</si>
</sst>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6"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6" fontId="0" fillId="33" borderId="13" xfId="0" applyNumberFormat="1" applyFont="1" applyFill="1" applyBorder="1" applyAlignment="1">
      <alignment vertical="top" wrapText="1"/>
    </xf>
    <xf numFmtId="166" fontId="0" fillId="33" borderId="0" xfId="0" applyNumberFormat="1" applyFont="1" applyFill="1" applyBorder="1" applyAlignment="1"/>
    <xf numFmtId="166" fontId="9" fillId="33" borderId="0" xfId="0" applyNumberFormat="1" applyFont="1" applyFill="1" applyBorder="1"/>
    <xf numFmtId="166" fontId="14" fillId="33" borderId="0" xfId="0" applyNumberFormat="1" applyFont="1" applyFill="1" applyBorder="1" applyAlignment="1">
      <alignment horizontal="center" vertical="center" wrapText="1"/>
    </xf>
    <xf numFmtId="166" fontId="11" fillId="33" borderId="0" xfId="0" applyNumberFormat="1" applyFont="1" applyFill="1" applyBorder="1" applyAlignment="1">
      <alignment horizontal="center" vertical="center"/>
    </xf>
    <xf numFmtId="166" fontId="0" fillId="33" borderId="0" xfId="0" applyNumberFormat="1" applyFont="1" applyFill="1" applyBorder="1"/>
    <xf numFmtId="166" fontId="27" fillId="33" borderId="20" xfId="570" applyNumberFormat="1" applyFont="1" applyFill="1" applyBorder="1" applyAlignment="1">
      <alignment horizontal="center" vertical="center" wrapText="1"/>
    </xf>
    <xf numFmtId="166" fontId="0" fillId="0" borderId="0" xfId="0" applyNumberFormat="1" applyFont="1" applyFill="1" applyBorder="1"/>
    <xf numFmtId="166"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8"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6" fontId="53" fillId="0" borderId="0" xfId="480" applyFont="1" applyFill="1" applyAlignment="1">
      <alignment horizontal="left" vertical="top" wrapText="1"/>
    </xf>
    <xf numFmtId="166"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6"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6"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6" fontId="53" fillId="0" borderId="0" xfId="480" applyFont="1" applyFill="1" applyBorder="1" applyAlignment="1">
      <alignment vertical="top" wrapText="1"/>
    </xf>
    <xf numFmtId="0" fontId="94" fillId="0" borderId="0" xfId="0" applyFont="1"/>
    <xf numFmtId="166"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6"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6" fontId="25" fillId="0" borderId="48" xfId="570" applyNumberFormat="1" applyFont="1" applyFill="1" applyBorder="1" applyAlignment="1">
      <alignment horizontal="center" vertical="top" wrapText="1"/>
    </xf>
    <xf numFmtId="166" fontId="25" fillId="0" borderId="49" xfId="570" applyNumberFormat="1" applyFont="1" applyFill="1" applyBorder="1" applyAlignment="1">
      <alignment horizontal="center" vertical="top" wrapText="1"/>
    </xf>
    <xf numFmtId="166"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7" fontId="14" fillId="33" borderId="34" xfId="0" applyNumberFormat="1" applyFont="1" applyFill="1" applyBorder="1" applyAlignment="1" applyProtection="1">
      <alignment horizontal="center" wrapText="1"/>
      <protection locked="0"/>
    </xf>
    <xf numFmtId="167"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ED010000}"/>
    <cellStyle name="Comma [0] 2" xfId="29" xr:uid="{00000000-0005-0000-0000-00001B000000}"/>
    <cellStyle name="Comma [0] 3" xfId="30" xr:uid="{00000000-0005-0000-0000-00001C000000}"/>
    <cellStyle name="Comma [0] 4" xfId="31" xr:uid="{00000000-0005-0000-0000-00001D000000}"/>
    <cellStyle name="Comma 10" xfId="32" xr:uid="{00000000-0005-0000-0000-00001E000000}"/>
    <cellStyle name="Comma 100" xfId="33" xr:uid="{00000000-0005-0000-0000-00001F000000}"/>
    <cellStyle name="Comma 101" xfId="34" xr:uid="{00000000-0005-0000-0000-000020000000}"/>
    <cellStyle name="Comma 102" xfId="35" xr:uid="{00000000-0005-0000-0000-000021000000}"/>
    <cellStyle name="Comma 103" xfId="36" xr:uid="{00000000-0005-0000-0000-000022000000}"/>
    <cellStyle name="Comma 104" xfId="37" xr:uid="{00000000-0005-0000-0000-000023000000}"/>
    <cellStyle name="Comma 105" xfId="38" xr:uid="{00000000-0005-0000-0000-000024000000}"/>
    <cellStyle name="Comma 106" xfId="39" xr:uid="{00000000-0005-0000-0000-000025000000}"/>
    <cellStyle name="Comma 107" xfId="40" xr:uid="{00000000-0005-0000-0000-000026000000}"/>
    <cellStyle name="Comma 108" xfId="41" xr:uid="{00000000-0005-0000-0000-000027000000}"/>
    <cellStyle name="Comma 109" xfId="42" xr:uid="{00000000-0005-0000-0000-000028000000}"/>
    <cellStyle name="Comma 11" xfId="43" xr:uid="{00000000-0005-0000-0000-000029000000}"/>
    <cellStyle name="Comma 110" xfId="44" xr:uid="{00000000-0005-0000-0000-00002A000000}"/>
    <cellStyle name="Comma 111" xfId="45" xr:uid="{00000000-0005-0000-0000-00002B000000}"/>
    <cellStyle name="Comma 112" xfId="46" xr:uid="{00000000-0005-0000-0000-00002C000000}"/>
    <cellStyle name="Comma 113" xfId="47" xr:uid="{00000000-0005-0000-0000-00002D000000}"/>
    <cellStyle name="Comma 114" xfId="48" xr:uid="{00000000-0005-0000-0000-00002E000000}"/>
    <cellStyle name="Comma 115" xfId="49" xr:uid="{00000000-0005-0000-0000-00002F000000}"/>
    <cellStyle name="Comma 116" xfId="50" xr:uid="{00000000-0005-0000-0000-000030000000}"/>
    <cellStyle name="Comma 117" xfId="51" xr:uid="{00000000-0005-0000-0000-000031000000}"/>
    <cellStyle name="Comma 118" xfId="52" xr:uid="{00000000-0005-0000-0000-000032000000}"/>
    <cellStyle name="Comma 119" xfId="53" xr:uid="{00000000-0005-0000-0000-000033000000}"/>
    <cellStyle name="Comma 12" xfId="54" xr:uid="{00000000-0005-0000-0000-000034000000}"/>
    <cellStyle name="Comma 120" xfId="55" xr:uid="{00000000-0005-0000-0000-000035000000}"/>
    <cellStyle name="Comma 121" xfId="56" xr:uid="{00000000-0005-0000-0000-000036000000}"/>
    <cellStyle name="Comma 122" xfId="57" xr:uid="{00000000-0005-0000-0000-000037000000}"/>
    <cellStyle name="Comma 123" xfId="58" xr:uid="{00000000-0005-0000-0000-000038000000}"/>
    <cellStyle name="Comma 124" xfId="59" xr:uid="{00000000-0005-0000-0000-000039000000}"/>
    <cellStyle name="Comma 125" xfId="60" xr:uid="{00000000-0005-0000-0000-00003A000000}"/>
    <cellStyle name="Comma 126" xfId="61" xr:uid="{00000000-0005-0000-0000-00003B000000}"/>
    <cellStyle name="Comma 127" xfId="62" xr:uid="{00000000-0005-0000-0000-00003C000000}"/>
    <cellStyle name="Comma 128" xfId="63" xr:uid="{00000000-0005-0000-0000-00003D000000}"/>
    <cellStyle name="Comma 129" xfId="64" xr:uid="{00000000-0005-0000-0000-00003E000000}"/>
    <cellStyle name="Comma 13" xfId="65" xr:uid="{00000000-0005-0000-0000-00003F000000}"/>
    <cellStyle name="Comma 130" xfId="66" xr:uid="{00000000-0005-0000-0000-000040000000}"/>
    <cellStyle name="Comma 131" xfId="67" xr:uid="{00000000-0005-0000-0000-000041000000}"/>
    <cellStyle name="Comma 132" xfId="68" xr:uid="{00000000-0005-0000-0000-000042000000}"/>
    <cellStyle name="Comma 133" xfId="69" xr:uid="{00000000-0005-0000-0000-000043000000}"/>
    <cellStyle name="Comma 134" xfId="70" xr:uid="{00000000-0005-0000-0000-000044000000}"/>
    <cellStyle name="Comma 135" xfId="71" xr:uid="{00000000-0005-0000-0000-000045000000}"/>
    <cellStyle name="Comma 136" xfId="72" xr:uid="{00000000-0005-0000-0000-000046000000}"/>
    <cellStyle name="Comma 137" xfId="73" xr:uid="{00000000-0005-0000-0000-000047000000}"/>
    <cellStyle name="Comma 138" xfId="74" xr:uid="{00000000-0005-0000-0000-000048000000}"/>
    <cellStyle name="Comma 139" xfId="75" xr:uid="{00000000-0005-0000-0000-000049000000}"/>
    <cellStyle name="Comma 14" xfId="76" xr:uid="{00000000-0005-0000-0000-00004A000000}"/>
    <cellStyle name="Comma 140" xfId="77" xr:uid="{00000000-0005-0000-0000-00004B000000}"/>
    <cellStyle name="Comma 141" xfId="78" xr:uid="{00000000-0005-0000-0000-00004C000000}"/>
    <cellStyle name="Comma 142" xfId="79" xr:uid="{00000000-0005-0000-0000-00004D000000}"/>
    <cellStyle name="Comma 143" xfId="80" xr:uid="{00000000-0005-0000-0000-00004E000000}"/>
    <cellStyle name="Comma 144" xfId="81" xr:uid="{00000000-0005-0000-0000-00004F000000}"/>
    <cellStyle name="Comma 145" xfId="82" xr:uid="{00000000-0005-0000-0000-000050000000}"/>
    <cellStyle name="Comma 146" xfId="83" xr:uid="{00000000-0005-0000-0000-000051000000}"/>
    <cellStyle name="Comma 147" xfId="84" xr:uid="{00000000-0005-0000-0000-000052000000}"/>
    <cellStyle name="Comma 148" xfId="85" xr:uid="{00000000-0005-0000-0000-000053000000}"/>
    <cellStyle name="Comma 149" xfId="86" xr:uid="{00000000-0005-0000-0000-000054000000}"/>
    <cellStyle name="Comma 15" xfId="87" xr:uid="{00000000-0005-0000-0000-000055000000}"/>
    <cellStyle name="Comma 150" xfId="88" xr:uid="{00000000-0005-0000-0000-000056000000}"/>
    <cellStyle name="Comma 151" xfId="89" xr:uid="{00000000-0005-0000-0000-000057000000}"/>
    <cellStyle name="Comma 152" xfId="90" xr:uid="{00000000-0005-0000-0000-000058000000}"/>
    <cellStyle name="Comma 153" xfId="91" xr:uid="{00000000-0005-0000-0000-000059000000}"/>
    <cellStyle name="Comma 154" xfId="92" xr:uid="{00000000-0005-0000-0000-00005A000000}"/>
    <cellStyle name="Comma 155" xfId="93" xr:uid="{00000000-0005-0000-0000-00005B000000}"/>
    <cellStyle name="Comma 156" xfId="94" xr:uid="{00000000-0005-0000-0000-00005C000000}"/>
    <cellStyle name="Comma 157" xfId="95" xr:uid="{00000000-0005-0000-0000-00005D000000}"/>
    <cellStyle name="Comma 158" xfId="96" xr:uid="{00000000-0005-0000-0000-00005E000000}"/>
    <cellStyle name="Comma 159" xfId="97" xr:uid="{00000000-0005-0000-0000-00005F000000}"/>
    <cellStyle name="Comma 16" xfId="98" xr:uid="{00000000-0005-0000-0000-000060000000}"/>
    <cellStyle name="Comma 160" xfId="99" xr:uid="{00000000-0005-0000-0000-000061000000}"/>
    <cellStyle name="Comma 161" xfId="100" xr:uid="{00000000-0005-0000-0000-000062000000}"/>
    <cellStyle name="Comma 162" xfId="101" xr:uid="{00000000-0005-0000-0000-000063000000}"/>
    <cellStyle name="Comma 163" xfId="102" xr:uid="{00000000-0005-0000-0000-000064000000}"/>
    <cellStyle name="Comma 164" xfId="103" xr:uid="{00000000-0005-0000-0000-000065000000}"/>
    <cellStyle name="Comma 165" xfId="104" xr:uid="{00000000-0005-0000-0000-000066000000}"/>
    <cellStyle name="Comma 166" xfId="105" xr:uid="{00000000-0005-0000-0000-000067000000}"/>
    <cellStyle name="Comma 167" xfId="106" xr:uid="{00000000-0005-0000-0000-000068000000}"/>
    <cellStyle name="Comma 168" xfId="107" xr:uid="{00000000-0005-0000-0000-000069000000}"/>
    <cellStyle name="Comma 169" xfId="108" xr:uid="{00000000-0005-0000-0000-00006A000000}"/>
    <cellStyle name="Comma 17" xfId="109" xr:uid="{00000000-0005-0000-0000-00006B000000}"/>
    <cellStyle name="Comma 170" xfId="110" xr:uid="{00000000-0005-0000-0000-00006C000000}"/>
    <cellStyle name="Comma 171" xfId="111" xr:uid="{00000000-0005-0000-0000-00006D000000}"/>
    <cellStyle name="Comma 172" xfId="112" xr:uid="{00000000-0005-0000-0000-00006E000000}"/>
    <cellStyle name="Comma 173" xfId="113" xr:uid="{00000000-0005-0000-0000-00006F000000}"/>
    <cellStyle name="Comma 174" xfId="114" xr:uid="{00000000-0005-0000-0000-000070000000}"/>
    <cellStyle name="Comma 175" xfId="115" xr:uid="{00000000-0005-0000-0000-000071000000}"/>
    <cellStyle name="Comma 176" xfId="116" xr:uid="{00000000-0005-0000-0000-000072000000}"/>
    <cellStyle name="Comma 177" xfId="117" xr:uid="{00000000-0005-0000-0000-000073000000}"/>
    <cellStyle name="Comma 178" xfId="118" xr:uid="{00000000-0005-0000-0000-000074000000}"/>
    <cellStyle name="Comma 179" xfId="119" xr:uid="{00000000-0005-0000-0000-000075000000}"/>
    <cellStyle name="Comma 18" xfId="120" xr:uid="{00000000-0005-0000-0000-000076000000}"/>
    <cellStyle name="Comma 180" xfId="121" xr:uid="{00000000-0005-0000-0000-000077000000}"/>
    <cellStyle name="Comma 181" xfId="122" xr:uid="{00000000-0005-0000-0000-000078000000}"/>
    <cellStyle name="Comma 182" xfId="123" xr:uid="{00000000-0005-0000-0000-000079000000}"/>
    <cellStyle name="Comma 183" xfId="124" xr:uid="{00000000-0005-0000-0000-00007A000000}"/>
    <cellStyle name="Comma 184" xfId="125" xr:uid="{00000000-0005-0000-0000-00007B000000}"/>
    <cellStyle name="Comma 185" xfId="126" xr:uid="{00000000-0005-0000-0000-00007C000000}"/>
    <cellStyle name="Comma 186" xfId="127" xr:uid="{00000000-0005-0000-0000-00007D000000}"/>
    <cellStyle name="Comma 187" xfId="128" xr:uid="{00000000-0005-0000-0000-00007E000000}"/>
    <cellStyle name="Comma 188" xfId="129" xr:uid="{00000000-0005-0000-0000-00007F000000}"/>
    <cellStyle name="Comma 189" xfId="130" xr:uid="{00000000-0005-0000-0000-000080000000}"/>
    <cellStyle name="Comma 19" xfId="131" xr:uid="{00000000-0005-0000-0000-000081000000}"/>
    <cellStyle name="Comma 190" xfId="132" xr:uid="{00000000-0005-0000-0000-000082000000}"/>
    <cellStyle name="Comma 191" xfId="133" xr:uid="{00000000-0005-0000-0000-000083000000}"/>
    <cellStyle name="Comma 192" xfId="134" xr:uid="{00000000-0005-0000-0000-000084000000}"/>
    <cellStyle name="Comma 193" xfId="135" xr:uid="{00000000-0005-0000-0000-000085000000}"/>
    <cellStyle name="Comma 194" xfId="136" xr:uid="{00000000-0005-0000-0000-000086000000}"/>
    <cellStyle name="Comma 195" xfId="137" xr:uid="{00000000-0005-0000-0000-000087000000}"/>
    <cellStyle name="Comma 196" xfId="138" xr:uid="{00000000-0005-0000-0000-000088000000}"/>
    <cellStyle name="Comma 197" xfId="139" xr:uid="{00000000-0005-0000-0000-000089000000}"/>
    <cellStyle name="Comma 198" xfId="140" xr:uid="{00000000-0005-0000-0000-00008A000000}"/>
    <cellStyle name="Comma 199" xfId="141" xr:uid="{00000000-0005-0000-0000-00008B000000}"/>
    <cellStyle name="Comma 2" xfId="142" xr:uid="{00000000-0005-0000-0000-00008C000000}"/>
    <cellStyle name="Comma 20" xfId="143" xr:uid="{00000000-0005-0000-0000-00008D000000}"/>
    <cellStyle name="Comma 200" xfId="144" xr:uid="{00000000-0005-0000-0000-00008E000000}"/>
    <cellStyle name="Comma 201" xfId="145" xr:uid="{00000000-0005-0000-0000-00008F000000}"/>
    <cellStyle name="Comma 202" xfId="146" xr:uid="{00000000-0005-0000-0000-000090000000}"/>
    <cellStyle name="Comma 203" xfId="147" xr:uid="{00000000-0005-0000-0000-000091000000}"/>
    <cellStyle name="Comma 204" xfId="148" xr:uid="{00000000-0005-0000-0000-000092000000}"/>
    <cellStyle name="Comma 205" xfId="149" xr:uid="{00000000-0005-0000-0000-000093000000}"/>
    <cellStyle name="Comma 206" xfId="150" xr:uid="{00000000-0005-0000-0000-000094000000}"/>
    <cellStyle name="Comma 207" xfId="151" xr:uid="{00000000-0005-0000-0000-000095000000}"/>
    <cellStyle name="Comma 208" xfId="152" xr:uid="{00000000-0005-0000-0000-000096000000}"/>
    <cellStyle name="Comma 209" xfId="153" xr:uid="{00000000-0005-0000-0000-000097000000}"/>
    <cellStyle name="Comma 21" xfId="154" xr:uid="{00000000-0005-0000-0000-000098000000}"/>
    <cellStyle name="Comma 210" xfId="155" xr:uid="{00000000-0005-0000-0000-000099000000}"/>
    <cellStyle name="Comma 211" xfId="156" xr:uid="{00000000-0005-0000-0000-00009A000000}"/>
    <cellStyle name="Comma 212" xfId="157" xr:uid="{00000000-0005-0000-0000-00009B000000}"/>
    <cellStyle name="Comma 213" xfId="158" xr:uid="{00000000-0005-0000-0000-00009C000000}"/>
    <cellStyle name="Comma 214" xfId="159" xr:uid="{00000000-0005-0000-0000-00009D000000}"/>
    <cellStyle name="Comma 215" xfId="160" xr:uid="{00000000-0005-0000-0000-00009E000000}"/>
    <cellStyle name="Comma 216" xfId="161" xr:uid="{00000000-0005-0000-0000-00009F000000}"/>
    <cellStyle name="Comma 217" xfId="162" xr:uid="{00000000-0005-0000-0000-0000A0000000}"/>
    <cellStyle name="Comma 218" xfId="163" xr:uid="{00000000-0005-0000-0000-0000A1000000}"/>
    <cellStyle name="Comma 219" xfId="164" xr:uid="{00000000-0005-0000-0000-0000A2000000}"/>
    <cellStyle name="Comma 22" xfId="165" xr:uid="{00000000-0005-0000-0000-0000A3000000}"/>
    <cellStyle name="Comma 220" xfId="166" xr:uid="{00000000-0005-0000-0000-0000A4000000}"/>
    <cellStyle name="Comma 221" xfId="167" xr:uid="{00000000-0005-0000-0000-0000A5000000}"/>
    <cellStyle name="Comma 222" xfId="168" xr:uid="{00000000-0005-0000-0000-0000A6000000}"/>
    <cellStyle name="Comma 223" xfId="169" xr:uid="{00000000-0005-0000-0000-0000A7000000}"/>
    <cellStyle name="Comma 23" xfId="170" xr:uid="{00000000-0005-0000-0000-0000A8000000}"/>
    <cellStyle name="Comma 24" xfId="171" xr:uid="{00000000-0005-0000-0000-0000A9000000}"/>
    <cellStyle name="Comma 25" xfId="172" xr:uid="{00000000-0005-0000-0000-0000AA000000}"/>
    <cellStyle name="Comma 26" xfId="173" xr:uid="{00000000-0005-0000-0000-0000AB000000}"/>
    <cellStyle name="Comma 27" xfId="174" xr:uid="{00000000-0005-0000-0000-0000AC000000}"/>
    <cellStyle name="Comma 28" xfId="175" xr:uid="{00000000-0005-0000-0000-0000AD000000}"/>
    <cellStyle name="Comma 29" xfId="176" xr:uid="{00000000-0005-0000-0000-0000AE000000}"/>
    <cellStyle name="Comma 3" xfId="177" xr:uid="{00000000-0005-0000-0000-0000AF000000}"/>
    <cellStyle name="Comma 30" xfId="178" xr:uid="{00000000-0005-0000-0000-0000B0000000}"/>
    <cellStyle name="Comma 31" xfId="179" xr:uid="{00000000-0005-0000-0000-0000B1000000}"/>
    <cellStyle name="Comma 32" xfId="180" xr:uid="{00000000-0005-0000-0000-0000B2000000}"/>
    <cellStyle name="Comma 33" xfId="181" xr:uid="{00000000-0005-0000-0000-0000B3000000}"/>
    <cellStyle name="Comma 34" xfId="182" xr:uid="{00000000-0005-0000-0000-0000B4000000}"/>
    <cellStyle name="Comma 35" xfId="183" xr:uid="{00000000-0005-0000-0000-0000B5000000}"/>
    <cellStyle name="Comma 36" xfId="184" xr:uid="{00000000-0005-0000-0000-0000B6000000}"/>
    <cellStyle name="Comma 37" xfId="185" xr:uid="{00000000-0005-0000-0000-0000B7000000}"/>
    <cellStyle name="Comma 38" xfId="186" xr:uid="{00000000-0005-0000-0000-0000B8000000}"/>
    <cellStyle name="Comma 39" xfId="187" xr:uid="{00000000-0005-0000-0000-0000B9000000}"/>
    <cellStyle name="Comma 4" xfId="188" xr:uid="{00000000-0005-0000-0000-0000BA000000}"/>
    <cellStyle name="Comma 40" xfId="189" xr:uid="{00000000-0005-0000-0000-0000BB000000}"/>
    <cellStyle name="Comma 41" xfId="190" xr:uid="{00000000-0005-0000-0000-0000BC000000}"/>
    <cellStyle name="Comma 42" xfId="191" xr:uid="{00000000-0005-0000-0000-0000BD000000}"/>
    <cellStyle name="Comma 43" xfId="192" xr:uid="{00000000-0005-0000-0000-0000BE000000}"/>
    <cellStyle name="Comma 44" xfId="193" xr:uid="{00000000-0005-0000-0000-0000BF000000}"/>
    <cellStyle name="Comma 45" xfId="194" xr:uid="{00000000-0005-0000-0000-0000C0000000}"/>
    <cellStyle name="Comma 46" xfId="195" xr:uid="{00000000-0005-0000-0000-0000C1000000}"/>
    <cellStyle name="Comma 47" xfId="196" xr:uid="{00000000-0005-0000-0000-0000C2000000}"/>
    <cellStyle name="Comma 48" xfId="197" xr:uid="{00000000-0005-0000-0000-0000C3000000}"/>
    <cellStyle name="Comma 49" xfId="198" xr:uid="{00000000-0005-0000-0000-0000C4000000}"/>
    <cellStyle name="Comma 5" xfId="199" xr:uid="{00000000-0005-0000-0000-0000C5000000}"/>
    <cellStyle name="Comma 50" xfId="200" xr:uid="{00000000-0005-0000-0000-0000C6000000}"/>
    <cellStyle name="Comma 51" xfId="201" xr:uid="{00000000-0005-0000-0000-0000C7000000}"/>
    <cellStyle name="Comma 52" xfId="202" xr:uid="{00000000-0005-0000-0000-0000C8000000}"/>
    <cellStyle name="Comma 53" xfId="203" xr:uid="{00000000-0005-0000-0000-0000C9000000}"/>
    <cellStyle name="Comma 54" xfId="204" xr:uid="{00000000-0005-0000-0000-0000CA000000}"/>
    <cellStyle name="Comma 55" xfId="205" xr:uid="{00000000-0005-0000-0000-0000CB000000}"/>
    <cellStyle name="Comma 56" xfId="206" xr:uid="{00000000-0005-0000-0000-0000CC000000}"/>
    <cellStyle name="Comma 57" xfId="207" xr:uid="{00000000-0005-0000-0000-0000CD000000}"/>
    <cellStyle name="Comma 58" xfId="208" xr:uid="{00000000-0005-0000-0000-0000CE000000}"/>
    <cellStyle name="Comma 59" xfId="209" xr:uid="{00000000-0005-0000-0000-0000CF000000}"/>
    <cellStyle name="Comma 6" xfId="210" xr:uid="{00000000-0005-0000-0000-0000D0000000}"/>
    <cellStyle name="Comma 60" xfId="211" xr:uid="{00000000-0005-0000-0000-0000D1000000}"/>
    <cellStyle name="Comma 61" xfId="212" xr:uid="{00000000-0005-0000-0000-0000D2000000}"/>
    <cellStyle name="Comma 62" xfId="213" xr:uid="{00000000-0005-0000-0000-0000D3000000}"/>
    <cellStyle name="Comma 63" xfId="214" xr:uid="{00000000-0005-0000-0000-0000D4000000}"/>
    <cellStyle name="Comma 64" xfId="215" xr:uid="{00000000-0005-0000-0000-0000D5000000}"/>
    <cellStyle name="Comma 65" xfId="216" xr:uid="{00000000-0005-0000-0000-0000D6000000}"/>
    <cellStyle name="Comma 66" xfId="217" xr:uid="{00000000-0005-0000-0000-0000D7000000}"/>
    <cellStyle name="Comma 67" xfId="218" xr:uid="{00000000-0005-0000-0000-0000D8000000}"/>
    <cellStyle name="Comma 68" xfId="219" xr:uid="{00000000-0005-0000-0000-0000D9000000}"/>
    <cellStyle name="Comma 69" xfId="220" xr:uid="{00000000-0005-0000-0000-0000DA000000}"/>
    <cellStyle name="Comma 7" xfId="221" xr:uid="{00000000-0005-0000-0000-0000DB000000}"/>
    <cellStyle name="Comma 70" xfId="222" xr:uid="{00000000-0005-0000-0000-0000DC000000}"/>
    <cellStyle name="Comma 71" xfId="223" xr:uid="{00000000-0005-0000-0000-0000DD000000}"/>
    <cellStyle name="Comma 72" xfId="224" xr:uid="{00000000-0005-0000-0000-0000DE000000}"/>
    <cellStyle name="Comma 73" xfId="225" xr:uid="{00000000-0005-0000-0000-0000DF000000}"/>
    <cellStyle name="Comma 74" xfId="226" xr:uid="{00000000-0005-0000-0000-0000E0000000}"/>
    <cellStyle name="Comma 75" xfId="227" xr:uid="{00000000-0005-0000-0000-0000E1000000}"/>
    <cellStyle name="Comma 76" xfId="228" xr:uid="{00000000-0005-0000-0000-0000E2000000}"/>
    <cellStyle name="Comma 77" xfId="229" xr:uid="{00000000-0005-0000-0000-0000E3000000}"/>
    <cellStyle name="Comma 78" xfId="230" xr:uid="{00000000-0005-0000-0000-0000E4000000}"/>
    <cellStyle name="Comma 79" xfId="231" xr:uid="{00000000-0005-0000-0000-0000E5000000}"/>
    <cellStyle name="Comma 8" xfId="232" xr:uid="{00000000-0005-0000-0000-0000E6000000}"/>
    <cellStyle name="Comma 80" xfId="233" xr:uid="{00000000-0005-0000-0000-0000E7000000}"/>
    <cellStyle name="Comma 81" xfId="234" xr:uid="{00000000-0005-0000-0000-0000E8000000}"/>
    <cellStyle name="Comma 82" xfId="235" xr:uid="{00000000-0005-0000-0000-0000E9000000}"/>
    <cellStyle name="Comma 83" xfId="236" xr:uid="{00000000-0005-0000-0000-0000EA000000}"/>
    <cellStyle name="Comma 84" xfId="237" xr:uid="{00000000-0005-0000-0000-0000EB000000}"/>
    <cellStyle name="Comma 85" xfId="238" xr:uid="{00000000-0005-0000-0000-0000EC000000}"/>
    <cellStyle name="Comma 86" xfId="239" xr:uid="{00000000-0005-0000-0000-0000ED000000}"/>
    <cellStyle name="Comma 87" xfId="240" xr:uid="{00000000-0005-0000-0000-0000EE000000}"/>
    <cellStyle name="Comma 88" xfId="241" xr:uid="{00000000-0005-0000-0000-0000EF000000}"/>
    <cellStyle name="Comma 89" xfId="242" xr:uid="{00000000-0005-0000-0000-0000F0000000}"/>
    <cellStyle name="Comma 9" xfId="243" xr:uid="{00000000-0005-0000-0000-0000F1000000}"/>
    <cellStyle name="Comma 90" xfId="244" xr:uid="{00000000-0005-0000-0000-0000F2000000}"/>
    <cellStyle name="Comma 91" xfId="245" xr:uid="{00000000-0005-0000-0000-0000F3000000}"/>
    <cellStyle name="Comma 92" xfId="246" xr:uid="{00000000-0005-0000-0000-0000F4000000}"/>
    <cellStyle name="Comma 93" xfId="247" xr:uid="{00000000-0005-0000-0000-0000F5000000}"/>
    <cellStyle name="Comma 94" xfId="248" xr:uid="{00000000-0005-0000-0000-0000F6000000}"/>
    <cellStyle name="Comma 95" xfId="249" xr:uid="{00000000-0005-0000-0000-0000F7000000}"/>
    <cellStyle name="Comma 96" xfId="250" xr:uid="{00000000-0005-0000-0000-0000F8000000}"/>
    <cellStyle name="Comma 97" xfId="251" xr:uid="{00000000-0005-0000-0000-0000F9000000}"/>
    <cellStyle name="Comma 98" xfId="252" xr:uid="{00000000-0005-0000-0000-0000FA000000}"/>
    <cellStyle name="Comma 99" xfId="253" xr:uid="{00000000-0005-0000-0000-0000FB000000}"/>
    <cellStyle name="Currency [0] 2" xfId="254" xr:uid="{00000000-0005-0000-0000-0000FC000000}"/>
    <cellStyle name="Currency [0] 3" xfId="255" xr:uid="{00000000-0005-0000-0000-0000FD000000}"/>
    <cellStyle name="Currency [0] 4" xfId="256" xr:uid="{00000000-0005-0000-0000-0000FE000000}"/>
    <cellStyle name="Currency [0] 5" xfId="257" xr:uid="{00000000-0005-0000-0000-0000FF000000}"/>
    <cellStyle name="Currency 10" xfId="258" xr:uid="{00000000-0005-0000-0000-000000010000}"/>
    <cellStyle name="Currency 100" xfId="259" xr:uid="{00000000-0005-0000-0000-000001010000}"/>
    <cellStyle name="Currency 101" xfId="260" xr:uid="{00000000-0005-0000-0000-000002010000}"/>
    <cellStyle name="Currency 102" xfId="261" xr:uid="{00000000-0005-0000-0000-000003010000}"/>
    <cellStyle name="Currency 103" xfId="262" xr:uid="{00000000-0005-0000-0000-000004010000}"/>
    <cellStyle name="Currency 104" xfId="263" xr:uid="{00000000-0005-0000-0000-000005010000}"/>
    <cellStyle name="Currency 105" xfId="264" xr:uid="{00000000-0005-0000-0000-000006010000}"/>
    <cellStyle name="Currency 106" xfId="265" xr:uid="{00000000-0005-0000-0000-000007010000}"/>
    <cellStyle name="Currency 107" xfId="266" xr:uid="{00000000-0005-0000-0000-000008010000}"/>
    <cellStyle name="Currency 108" xfId="267" xr:uid="{00000000-0005-0000-0000-000009010000}"/>
    <cellStyle name="Currency 109" xfId="268" xr:uid="{00000000-0005-0000-0000-00000A010000}"/>
    <cellStyle name="Currency 11" xfId="269" xr:uid="{00000000-0005-0000-0000-00000B010000}"/>
    <cellStyle name="Currency 110" xfId="270" xr:uid="{00000000-0005-0000-0000-00000C010000}"/>
    <cellStyle name="Currency 111" xfId="271" xr:uid="{00000000-0005-0000-0000-00000D010000}"/>
    <cellStyle name="Currency 112" xfId="272" xr:uid="{00000000-0005-0000-0000-00000E010000}"/>
    <cellStyle name="Currency 113" xfId="273" xr:uid="{00000000-0005-0000-0000-00000F010000}"/>
    <cellStyle name="Currency 114" xfId="274" xr:uid="{00000000-0005-0000-0000-000010010000}"/>
    <cellStyle name="Currency 115" xfId="275" xr:uid="{00000000-0005-0000-0000-000011010000}"/>
    <cellStyle name="Currency 116" xfId="276" xr:uid="{00000000-0005-0000-0000-000012010000}"/>
    <cellStyle name="Currency 117" xfId="277" xr:uid="{00000000-0005-0000-0000-000013010000}"/>
    <cellStyle name="Currency 118" xfId="278" xr:uid="{00000000-0005-0000-0000-000014010000}"/>
    <cellStyle name="Currency 119" xfId="279" xr:uid="{00000000-0005-0000-0000-000015010000}"/>
    <cellStyle name="Currency 12" xfId="280" xr:uid="{00000000-0005-0000-0000-000016010000}"/>
    <cellStyle name="Currency 120" xfId="281" xr:uid="{00000000-0005-0000-0000-000017010000}"/>
    <cellStyle name="Currency 121" xfId="282" xr:uid="{00000000-0005-0000-0000-000018010000}"/>
    <cellStyle name="Currency 122" xfId="283" xr:uid="{00000000-0005-0000-0000-000019010000}"/>
    <cellStyle name="Currency 123" xfId="284" xr:uid="{00000000-0005-0000-0000-00001A010000}"/>
    <cellStyle name="Currency 124" xfId="285" xr:uid="{00000000-0005-0000-0000-00001B010000}"/>
    <cellStyle name="Currency 125" xfId="286" xr:uid="{00000000-0005-0000-0000-00001C010000}"/>
    <cellStyle name="Currency 126" xfId="287" xr:uid="{00000000-0005-0000-0000-00001D010000}"/>
    <cellStyle name="Currency 127" xfId="288" xr:uid="{00000000-0005-0000-0000-00001E010000}"/>
    <cellStyle name="Currency 128" xfId="289" xr:uid="{00000000-0005-0000-0000-00001F010000}"/>
    <cellStyle name="Currency 129" xfId="290" xr:uid="{00000000-0005-0000-0000-000020010000}"/>
    <cellStyle name="Currency 13" xfId="291" xr:uid="{00000000-0005-0000-0000-000021010000}"/>
    <cellStyle name="Currency 130" xfId="292" xr:uid="{00000000-0005-0000-0000-000022010000}"/>
    <cellStyle name="Currency 131" xfId="293" xr:uid="{00000000-0005-0000-0000-000023010000}"/>
    <cellStyle name="Currency 132" xfId="294" xr:uid="{00000000-0005-0000-0000-000024010000}"/>
    <cellStyle name="Currency 133" xfId="295" xr:uid="{00000000-0005-0000-0000-000025010000}"/>
    <cellStyle name="Currency 134" xfId="296" xr:uid="{00000000-0005-0000-0000-000026010000}"/>
    <cellStyle name="Currency 135" xfId="297" xr:uid="{00000000-0005-0000-0000-000027010000}"/>
    <cellStyle name="Currency 136" xfId="298" xr:uid="{00000000-0005-0000-0000-000028010000}"/>
    <cellStyle name="Currency 137" xfId="299" xr:uid="{00000000-0005-0000-0000-000029010000}"/>
    <cellStyle name="Currency 138" xfId="300" xr:uid="{00000000-0005-0000-0000-00002A010000}"/>
    <cellStyle name="Currency 139" xfId="301" xr:uid="{00000000-0005-0000-0000-00002B010000}"/>
    <cellStyle name="Currency 14" xfId="302" xr:uid="{00000000-0005-0000-0000-00002C010000}"/>
    <cellStyle name="Currency 140" xfId="303" xr:uid="{00000000-0005-0000-0000-00002D010000}"/>
    <cellStyle name="Currency 141" xfId="304" xr:uid="{00000000-0005-0000-0000-00002E010000}"/>
    <cellStyle name="Currency 142" xfId="305" xr:uid="{00000000-0005-0000-0000-00002F010000}"/>
    <cellStyle name="Currency 143" xfId="306" xr:uid="{00000000-0005-0000-0000-000030010000}"/>
    <cellStyle name="Currency 144" xfId="307" xr:uid="{00000000-0005-0000-0000-000031010000}"/>
    <cellStyle name="Currency 145" xfId="308" xr:uid="{00000000-0005-0000-0000-000032010000}"/>
    <cellStyle name="Currency 146" xfId="309" xr:uid="{00000000-0005-0000-0000-000033010000}"/>
    <cellStyle name="Currency 147" xfId="310" xr:uid="{00000000-0005-0000-0000-000034010000}"/>
    <cellStyle name="Currency 148" xfId="311" xr:uid="{00000000-0005-0000-0000-000035010000}"/>
    <cellStyle name="Currency 149" xfId="312" xr:uid="{00000000-0005-0000-0000-000036010000}"/>
    <cellStyle name="Currency 15" xfId="313" xr:uid="{00000000-0005-0000-0000-000037010000}"/>
    <cellStyle name="Currency 150" xfId="314" xr:uid="{00000000-0005-0000-0000-000038010000}"/>
    <cellStyle name="Currency 151" xfId="315" xr:uid="{00000000-0005-0000-0000-000039010000}"/>
    <cellStyle name="Currency 152" xfId="316" xr:uid="{00000000-0005-0000-0000-00003A010000}"/>
    <cellStyle name="Currency 153" xfId="317" xr:uid="{00000000-0005-0000-0000-00003B010000}"/>
    <cellStyle name="Currency 154" xfId="318" xr:uid="{00000000-0005-0000-0000-00003C010000}"/>
    <cellStyle name="Currency 155" xfId="319" xr:uid="{00000000-0005-0000-0000-00003D010000}"/>
    <cellStyle name="Currency 156" xfId="320" xr:uid="{00000000-0005-0000-0000-00003E010000}"/>
    <cellStyle name="Currency 157" xfId="321" xr:uid="{00000000-0005-0000-0000-00003F010000}"/>
    <cellStyle name="Currency 158" xfId="322" xr:uid="{00000000-0005-0000-0000-000040010000}"/>
    <cellStyle name="Currency 159" xfId="323" xr:uid="{00000000-0005-0000-0000-000041010000}"/>
    <cellStyle name="Currency 16" xfId="324" xr:uid="{00000000-0005-0000-0000-000042010000}"/>
    <cellStyle name="Currency 160" xfId="325" xr:uid="{00000000-0005-0000-0000-000043010000}"/>
    <cellStyle name="Currency 161" xfId="326" xr:uid="{00000000-0005-0000-0000-000044010000}"/>
    <cellStyle name="Currency 162" xfId="327" xr:uid="{00000000-0005-0000-0000-000045010000}"/>
    <cellStyle name="Currency 163" xfId="328" xr:uid="{00000000-0005-0000-0000-000046010000}"/>
    <cellStyle name="Currency 164" xfId="329" xr:uid="{00000000-0005-0000-0000-000047010000}"/>
    <cellStyle name="Currency 165" xfId="330" xr:uid="{00000000-0005-0000-0000-000048010000}"/>
    <cellStyle name="Currency 166" xfId="331" xr:uid="{00000000-0005-0000-0000-000049010000}"/>
    <cellStyle name="Currency 167" xfId="332" xr:uid="{00000000-0005-0000-0000-00004A010000}"/>
    <cellStyle name="Currency 168" xfId="333" xr:uid="{00000000-0005-0000-0000-00004B010000}"/>
    <cellStyle name="Currency 169" xfId="334" xr:uid="{00000000-0005-0000-0000-00004C010000}"/>
    <cellStyle name="Currency 17" xfId="335" xr:uid="{00000000-0005-0000-0000-00004D010000}"/>
    <cellStyle name="Currency 170" xfId="336" xr:uid="{00000000-0005-0000-0000-00004E010000}"/>
    <cellStyle name="Currency 171" xfId="337" xr:uid="{00000000-0005-0000-0000-00004F010000}"/>
    <cellStyle name="Currency 172" xfId="338" xr:uid="{00000000-0005-0000-0000-000050010000}"/>
    <cellStyle name="Currency 173" xfId="339" xr:uid="{00000000-0005-0000-0000-000051010000}"/>
    <cellStyle name="Currency 174" xfId="340" xr:uid="{00000000-0005-0000-0000-000052010000}"/>
    <cellStyle name="Currency 175" xfId="341" xr:uid="{00000000-0005-0000-0000-000053010000}"/>
    <cellStyle name="Currency 176" xfId="342" xr:uid="{00000000-0005-0000-0000-000054010000}"/>
    <cellStyle name="Currency 177" xfId="343" xr:uid="{00000000-0005-0000-0000-000055010000}"/>
    <cellStyle name="Currency 178" xfId="344" xr:uid="{00000000-0005-0000-0000-000056010000}"/>
    <cellStyle name="Currency 179" xfId="345" xr:uid="{00000000-0005-0000-0000-000057010000}"/>
    <cellStyle name="Currency 18" xfId="346" xr:uid="{00000000-0005-0000-0000-000058010000}"/>
    <cellStyle name="Currency 180" xfId="347" xr:uid="{00000000-0005-0000-0000-000059010000}"/>
    <cellStyle name="Currency 181" xfId="348" xr:uid="{00000000-0005-0000-0000-00005A010000}"/>
    <cellStyle name="Currency 182" xfId="349" xr:uid="{00000000-0005-0000-0000-00005B010000}"/>
    <cellStyle name="Currency 183" xfId="350" xr:uid="{00000000-0005-0000-0000-00005C010000}"/>
    <cellStyle name="Currency 184" xfId="351" xr:uid="{00000000-0005-0000-0000-00005D010000}"/>
    <cellStyle name="Currency 185" xfId="352" xr:uid="{00000000-0005-0000-0000-00005E010000}"/>
    <cellStyle name="Currency 186" xfId="353" xr:uid="{00000000-0005-0000-0000-00005F010000}"/>
    <cellStyle name="Currency 187" xfId="354" xr:uid="{00000000-0005-0000-0000-000060010000}"/>
    <cellStyle name="Currency 188" xfId="355" xr:uid="{00000000-0005-0000-0000-000061010000}"/>
    <cellStyle name="Currency 189" xfId="356" xr:uid="{00000000-0005-0000-0000-000062010000}"/>
    <cellStyle name="Currency 19" xfId="357" xr:uid="{00000000-0005-0000-0000-000063010000}"/>
    <cellStyle name="Currency 190" xfId="358" xr:uid="{00000000-0005-0000-0000-000064010000}"/>
    <cellStyle name="Currency 191" xfId="359" xr:uid="{00000000-0005-0000-0000-000065010000}"/>
    <cellStyle name="Currency 192" xfId="360" xr:uid="{00000000-0005-0000-0000-000066010000}"/>
    <cellStyle name="Currency 193" xfId="361" xr:uid="{00000000-0005-0000-0000-000067010000}"/>
    <cellStyle name="Currency 194" xfId="362" xr:uid="{00000000-0005-0000-0000-000068010000}"/>
    <cellStyle name="Currency 195" xfId="363" xr:uid="{00000000-0005-0000-0000-000069010000}"/>
    <cellStyle name="Currency 196" xfId="364" xr:uid="{00000000-0005-0000-0000-00006A010000}"/>
    <cellStyle name="Currency 197" xfId="365" xr:uid="{00000000-0005-0000-0000-00006B010000}"/>
    <cellStyle name="Currency 198" xfId="366" xr:uid="{00000000-0005-0000-0000-00006C010000}"/>
    <cellStyle name="Currency 199" xfId="367" xr:uid="{00000000-0005-0000-0000-00006D010000}"/>
    <cellStyle name="Currency 2" xfId="368" xr:uid="{00000000-0005-0000-0000-00006E010000}"/>
    <cellStyle name="Currency 20" xfId="369" xr:uid="{00000000-0005-0000-0000-00006F010000}"/>
    <cellStyle name="Currency 200" xfId="370" xr:uid="{00000000-0005-0000-0000-000070010000}"/>
    <cellStyle name="Currency 201" xfId="371" xr:uid="{00000000-0005-0000-0000-000071010000}"/>
    <cellStyle name="Currency 202" xfId="372" xr:uid="{00000000-0005-0000-0000-000072010000}"/>
    <cellStyle name="Currency 203" xfId="373" xr:uid="{00000000-0005-0000-0000-000073010000}"/>
    <cellStyle name="Currency 204" xfId="374" xr:uid="{00000000-0005-0000-0000-000074010000}"/>
    <cellStyle name="Currency 205" xfId="375" xr:uid="{00000000-0005-0000-0000-000075010000}"/>
    <cellStyle name="Currency 206" xfId="376" xr:uid="{00000000-0005-0000-0000-000076010000}"/>
    <cellStyle name="Currency 207" xfId="377" xr:uid="{00000000-0005-0000-0000-000077010000}"/>
    <cellStyle name="Currency 208" xfId="378" xr:uid="{00000000-0005-0000-0000-000078010000}"/>
    <cellStyle name="Currency 209" xfId="379" xr:uid="{00000000-0005-0000-0000-000079010000}"/>
    <cellStyle name="Currency 21" xfId="380" xr:uid="{00000000-0005-0000-0000-00007A010000}"/>
    <cellStyle name="Currency 210" xfId="381" xr:uid="{00000000-0005-0000-0000-00007B010000}"/>
    <cellStyle name="Currency 211" xfId="382" xr:uid="{00000000-0005-0000-0000-00007C010000}"/>
    <cellStyle name="Currency 212" xfId="383" xr:uid="{00000000-0005-0000-0000-00007D010000}"/>
    <cellStyle name="Currency 213" xfId="384" xr:uid="{00000000-0005-0000-0000-00007E010000}"/>
    <cellStyle name="Currency 214" xfId="385" xr:uid="{00000000-0005-0000-0000-00007F010000}"/>
    <cellStyle name="Currency 215" xfId="386" xr:uid="{00000000-0005-0000-0000-000080010000}"/>
    <cellStyle name="Currency 216" xfId="387" xr:uid="{00000000-0005-0000-0000-000081010000}"/>
    <cellStyle name="Currency 217" xfId="388" xr:uid="{00000000-0005-0000-0000-000082010000}"/>
    <cellStyle name="Currency 218" xfId="389" xr:uid="{00000000-0005-0000-0000-000083010000}"/>
    <cellStyle name="Currency 219" xfId="390" xr:uid="{00000000-0005-0000-0000-000084010000}"/>
    <cellStyle name="Currency 22" xfId="391" xr:uid="{00000000-0005-0000-0000-000085010000}"/>
    <cellStyle name="Currency 220" xfId="392" xr:uid="{00000000-0005-0000-0000-000086010000}"/>
    <cellStyle name="Currency 221" xfId="393" xr:uid="{00000000-0005-0000-0000-000087010000}"/>
    <cellStyle name="Currency 222" xfId="394" xr:uid="{00000000-0005-0000-0000-000088010000}"/>
    <cellStyle name="Currency 223" xfId="395" xr:uid="{00000000-0005-0000-0000-000089010000}"/>
    <cellStyle name="Currency 23" xfId="396" xr:uid="{00000000-0005-0000-0000-00008A010000}"/>
    <cellStyle name="Currency 24" xfId="397" xr:uid="{00000000-0005-0000-0000-00008B010000}"/>
    <cellStyle name="Currency 25" xfId="398" xr:uid="{00000000-0005-0000-0000-00008C010000}"/>
    <cellStyle name="Currency 26" xfId="399" xr:uid="{00000000-0005-0000-0000-00008D010000}"/>
    <cellStyle name="Currency 27" xfId="400" xr:uid="{00000000-0005-0000-0000-00008E010000}"/>
    <cellStyle name="Currency 28" xfId="401" xr:uid="{00000000-0005-0000-0000-00008F010000}"/>
    <cellStyle name="Currency 29" xfId="402" xr:uid="{00000000-0005-0000-0000-000090010000}"/>
    <cellStyle name="Currency 3" xfId="403" xr:uid="{00000000-0005-0000-0000-000091010000}"/>
    <cellStyle name="Currency 30" xfId="404" xr:uid="{00000000-0005-0000-0000-000092010000}"/>
    <cellStyle name="Currency 31" xfId="405" xr:uid="{00000000-0005-0000-0000-000093010000}"/>
    <cellStyle name="Currency 32" xfId="406" xr:uid="{00000000-0005-0000-0000-000094010000}"/>
    <cellStyle name="Currency 33" xfId="407" xr:uid="{00000000-0005-0000-0000-000095010000}"/>
    <cellStyle name="Currency 34" xfId="408" xr:uid="{00000000-0005-0000-0000-000096010000}"/>
    <cellStyle name="Currency 35" xfId="409" xr:uid="{00000000-0005-0000-0000-000097010000}"/>
    <cellStyle name="Currency 36" xfId="410" xr:uid="{00000000-0005-0000-0000-000098010000}"/>
    <cellStyle name="Currency 37" xfId="411" xr:uid="{00000000-0005-0000-0000-000099010000}"/>
    <cellStyle name="Currency 38" xfId="412" xr:uid="{00000000-0005-0000-0000-00009A010000}"/>
    <cellStyle name="Currency 39" xfId="413" xr:uid="{00000000-0005-0000-0000-00009B010000}"/>
    <cellStyle name="Currency 4" xfId="414" xr:uid="{00000000-0005-0000-0000-00009C010000}"/>
    <cellStyle name="Currency 40" xfId="415" xr:uid="{00000000-0005-0000-0000-00009D010000}"/>
    <cellStyle name="Currency 41" xfId="416" xr:uid="{00000000-0005-0000-0000-00009E010000}"/>
    <cellStyle name="Currency 42" xfId="417" xr:uid="{00000000-0005-0000-0000-00009F010000}"/>
    <cellStyle name="Currency 43" xfId="418" xr:uid="{00000000-0005-0000-0000-0000A0010000}"/>
    <cellStyle name="Currency 44" xfId="419" xr:uid="{00000000-0005-0000-0000-0000A1010000}"/>
    <cellStyle name="Currency 45" xfId="420" xr:uid="{00000000-0005-0000-0000-0000A2010000}"/>
    <cellStyle name="Currency 46" xfId="421" xr:uid="{00000000-0005-0000-0000-0000A3010000}"/>
    <cellStyle name="Currency 47" xfId="422" xr:uid="{00000000-0005-0000-0000-0000A4010000}"/>
    <cellStyle name="Currency 48" xfId="423" xr:uid="{00000000-0005-0000-0000-0000A5010000}"/>
    <cellStyle name="Currency 49" xfId="424" xr:uid="{00000000-0005-0000-0000-0000A6010000}"/>
    <cellStyle name="Currency 5" xfId="425" xr:uid="{00000000-0005-0000-0000-0000A7010000}"/>
    <cellStyle name="Currency 50" xfId="426" xr:uid="{00000000-0005-0000-0000-0000A8010000}"/>
    <cellStyle name="Currency 51" xfId="427" xr:uid="{00000000-0005-0000-0000-0000A9010000}"/>
    <cellStyle name="Currency 52" xfId="428" xr:uid="{00000000-0005-0000-0000-0000AA010000}"/>
    <cellStyle name="Currency 53" xfId="429" xr:uid="{00000000-0005-0000-0000-0000AB010000}"/>
    <cellStyle name="Currency 54" xfId="430" xr:uid="{00000000-0005-0000-0000-0000AC010000}"/>
    <cellStyle name="Currency 55" xfId="431" xr:uid="{00000000-0005-0000-0000-0000AD010000}"/>
    <cellStyle name="Currency 56" xfId="432" xr:uid="{00000000-0005-0000-0000-0000AE010000}"/>
    <cellStyle name="Currency 57" xfId="433" xr:uid="{00000000-0005-0000-0000-0000AF010000}"/>
    <cellStyle name="Currency 58" xfId="434" xr:uid="{00000000-0005-0000-0000-0000B0010000}"/>
    <cellStyle name="Currency 59" xfId="435" xr:uid="{00000000-0005-0000-0000-0000B1010000}"/>
    <cellStyle name="Currency 6" xfId="436" xr:uid="{00000000-0005-0000-0000-0000B2010000}"/>
    <cellStyle name="Currency 60" xfId="437" xr:uid="{00000000-0005-0000-0000-0000B3010000}"/>
    <cellStyle name="Currency 61" xfId="438" xr:uid="{00000000-0005-0000-0000-0000B4010000}"/>
    <cellStyle name="Currency 62" xfId="439" xr:uid="{00000000-0005-0000-0000-0000B5010000}"/>
    <cellStyle name="Currency 63" xfId="440" xr:uid="{00000000-0005-0000-0000-0000B6010000}"/>
    <cellStyle name="Currency 64" xfId="441" xr:uid="{00000000-0005-0000-0000-0000B7010000}"/>
    <cellStyle name="Currency 65" xfId="442" xr:uid="{00000000-0005-0000-0000-0000B8010000}"/>
    <cellStyle name="Currency 66" xfId="443" xr:uid="{00000000-0005-0000-0000-0000B9010000}"/>
    <cellStyle name="Currency 67" xfId="444" xr:uid="{00000000-0005-0000-0000-0000BA010000}"/>
    <cellStyle name="Currency 68" xfId="445" xr:uid="{00000000-0005-0000-0000-0000BB010000}"/>
    <cellStyle name="Currency 69" xfId="446" xr:uid="{00000000-0005-0000-0000-0000BC010000}"/>
    <cellStyle name="Currency 7" xfId="447" xr:uid="{00000000-0005-0000-0000-0000BD010000}"/>
    <cellStyle name="Currency 70" xfId="448" xr:uid="{00000000-0005-0000-0000-0000BE010000}"/>
    <cellStyle name="Currency 71" xfId="449" xr:uid="{00000000-0005-0000-0000-0000BF010000}"/>
    <cellStyle name="Currency 72" xfId="450" xr:uid="{00000000-0005-0000-0000-0000C0010000}"/>
    <cellStyle name="Currency 73" xfId="451" xr:uid="{00000000-0005-0000-0000-0000C1010000}"/>
    <cellStyle name="Currency 74" xfId="452" xr:uid="{00000000-0005-0000-0000-0000C2010000}"/>
    <cellStyle name="Currency 75" xfId="453" xr:uid="{00000000-0005-0000-0000-0000C3010000}"/>
    <cellStyle name="Currency 76" xfId="454" xr:uid="{00000000-0005-0000-0000-0000C4010000}"/>
    <cellStyle name="Currency 77" xfId="455" xr:uid="{00000000-0005-0000-0000-0000C5010000}"/>
    <cellStyle name="Currency 78" xfId="456" xr:uid="{00000000-0005-0000-0000-0000C6010000}"/>
    <cellStyle name="Currency 79" xfId="457" xr:uid="{00000000-0005-0000-0000-0000C7010000}"/>
    <cellStyle name="Currency 8" xfId="458" xr:uid="{00000000-0005-0000-0000-0000C8010000}"/>
    <cellStyle name="Currency 80" xfId="459" xr:uid="{00000000-0005-0000-0000-0000C9010000}"/>
    <cellStyle name="Currency 81" xfId="460" xr:uid="{00000000-0005-0000-0000-0000CA010000}"/>
    <cellStyle name="Currency 82" xfId="461" xr:uid="{00000000-0005-0000-0000-0000CB010000}"/>
    <cellStyle name="Currency 83" xfId="462" xr:uid="{00000000-0005-0000-0000-0000CC010000}"/>
    <cellStyle name="Currency 84" xfId="463" xr:uid="{00000000-0005-0000-0000-0000CD010000}"/>
    <cellStyle name="Currency 85" xfId="464" xr:uid="{00000000-0005-0000-0000-0000CE010000}"/>
    <cellStyle name="Currency 86" xfId="465" xr:uid="{00000000-0005-0000-0000-0000CF010000}"/>
    <cellStyle name="Currency 87" xfId="466" xr:uid="{00000000-0005-0000-0000-0000D0010000}"/>
    <cellStyle name="Currency 88" xfId="467" xr:uid="{00000000-0005-0000-0000-0000D1010000}"/>
    <cellStyle name="Currency 89" xfId="468" xr:uid="{00000000-0005-0000-0000-0000D2010000}"/>
    <cellStyle name="Currency 9" xfId="469" xr:uid="{00000000-0005-0000-0000-0000D3010000}"/>
    <cellStyle name="Currency 90" xfId="470" xr:uid="{00000000-0005-0000-0000-0000D4010000}"/>
    <cellStyle name="Currency 91" xfId="471" xr:uid="{00000000-0005-0000-0000-0000D5010000}"/>
    <cellStyle name="Currency 92" xfId="472" xr:uid="{00000000-0005-0000-0000-0000D6010000}"/>
    <cellStyle name="Currency 93" xfId="473" xr:uid="{00000000-0005-0000-0000-0000D7010000}"/>
    <cellStyle name="Currency 94" xfId="474" xr:uid="{00000000-0005-0000-0000-0000D8010000}"/>
    <cellStyle name="Currency 95" xfId="475" xr:uid="{00000000-0005-0000-0000-0000D9010000}"/>
    <cellStyle name="Currency 96" xfId="476" xr:uid="{00000000-0005-0000-0000-0000DA010000}"/>
    <cellStyle name="Currency 97" xfId="477" xr:uid="{00000000-0005-0000-0000-0000DB010000}"/>
    <cellStyle name="Currency 98" xfId="478" xr:uid="{00000000-0005-0000-0000-0000DC010000}"/>
    <cellStyle name="Currency 99" xfId="479" xr:uid="{00000000-0005-0000-0000-0000DD010000}"/>
    <cellStyle name="Excel Built-in Normal" xfId="480" xr:uid="{00000000-0005-0000-0000-0000DE010000}"/>
    <cellStyle name="Explanatory Text 2" xfId="481" xr:uid="{00000000-0005-0000-0000-0000DF010000}"/>
    <cellStyle name="Good 2" xfId="482" xr:uid="{00000000-0005-0000-0000-0000E0010000}"/>
    <cellStyle name="Heading 1 2" xfId="483" xr:uid="{00000000-0005-0000-0000-0000E1010000}"/>
    <cellStyle name="Heading 2 2" xfId="484" xr:uid="{00000000-0005-0000-0000-0000E2010000}"/>
    <cellStyle name="Heading 3 2" xfId="485" xr:uid="{00000000-0005-0000-0000-0000E3010000}"/>
    <cellStyle name="Heading 4 2" xfId="486" xr:uid="{00000000-0005-0000-0000-0000E4010000}"/>
    <cellStyle name="Hyperlink" xfId="487" builtinId="8"/>
    <cellStyle name="Hyperlink 2" xfId="488" xr:uid="{00000000-0005-0000-0000-0000E5010000}"/>
    <cellStyle name="Hyperlink 3" xfId="489" xr:uid="{00000000-0005-0000-0000-0000E6010000}"/>
    <cellStyle name="Hyperlink 4" xfId="490" xr:uid="{00000000-0005-0000-0000-0000E7010000}"/>
    <cellStyle name="Hyperlink 5" xfId="491" xr:uid="{00000000-0005-0000-0000-0000E8010000}"/>
    <cellStyle name="Hyperlink 5 2" xfId="492" xr:uid="{00000000-0005-0000-0000-0000E9010000}"/>
    <cellStyle name="Hyperlink 6" xfId="493" xr:uid="{00000000-0005-0000-0000-0000EA010000}"/>
    <cellStyle name="Hyperlink 7" xfId="494" xr:uid="{00000000-0005-0000-0000-0000EB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_Sheet1" xfId="570" xr:uid="{00000000-0005-0000-0000-00003A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zoomScale="145" zoomScaleNormal="145" workbookViewId="0">
      <pane xSplit="1" ySplit="11" topLeftCell="B13" activePane="bottomRight" state="frozen"/>
      <selection activeCell="A4" sqref="A4"/>
      <selection pane="topRight" activeCell="A4" sqref="A4"/>
      <selection pane="bottomLeft" activeCell="A4" sqref="A4"/>
      <selection pane="bottomRight" activeCell="E52" sqref="E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57"/>
      <c r="B2" s="38" t="s">
        <v>847</v>
      </c>
      <c r="C2" s="36"/>
      <c r="D2" s="206"/>
      <c r="E2" s="3"/>
      <c r="F2" s="36"/>
      <c r="G2" s="34"/>
    </row>
    <row r="3" spans="1:7">
      <c r="A3" s="357"/>
      <c r="B3" s="5" t="s">
        <v>839</v>
      </c>
      <c r="C3" s="6"/>
      <c r="D3" s="207"/>
      <c r="E3" s="3"/>
      <c r="F3" s="6"/>
      <c r="G3" s="34"/>
    </row>
    <row r="4" spans="1:7" ht="15.75">
      <c r="A4" s="357"/>
      <c r="B4" s="41" t="s">
        <v>849</v>
      </c>
      <c r="C4" s="7"/>
      <c r="D4" s="208"/>
      <c r="E4" s="3"/>
      <c r="F4" s="7"/>
      <c r="G4" s="34"/>
    </row>
    <row r="5" spans="1:7">
      <c r="A5" s="357"/>
      <c r="B5" s="40" t="s">
        <v>1040</v>
      </c>
      <c r="C5" s="4"/>
      <c r="D5" s="209"/>
      <c r="E5" s="3"/>
      <c r="F5" s="4"/>
      <c r="G5" s="34"/>
    </row>
    <row r="6" spans="1:7">
      <c r="A6" s="357"/>
      <c r="B6" s="8"/>
      <c r="C6" s="8"/>
      <c r="D6" s="210"/>
      <c r="E6" s="8"/>
      <c r="F6" s="8"/>
      <c r="G6" s="34"/>
    </row>
    <row r="7" spans="1:7">
      <c r="A7" s="357"/>
      <c r="B7" s="8"/>
      <c r="C7" s="8"/>
      <c r="D7" s="210"/>
      <c r="E7" s="8"/>
      <c r="F7" s="8"/>
      <c r="G7" s="34"/>
    </row>
    <row r="8" spans="1:7">
      <c r="A8" s="357"/>
      <c r="B8" s="8"/>
      <c r="C8" s="8"/>
      <c r="D8" s="210"/>
      <c r="E8" s="8"/>
      <c r="F8" s="8"/>
      <c r="G8" s="34"/>
    </row>
    <row r="9" spans="1:7">
      <c r="A9" s="357"/>
      <c r="B9" s="360" t="s">
        <v>850</v>
      </c>
      <c r="C9" s="360"/>
      <c r="D9" s="360"/>
      <c r="E9" s="360"/>
      <c r="F9" s="360"/>
      <c r="G9" s="34"/>
    </row>
    <row r="10" spans="1:7" ht="27" customHeight="1">
      <c r="A10" s="357"/>
      <c r="B10" s="361" t="s">
        <v>438</v>
      </c>
      <c r="C10" s="361"/>
      <c r="D10" s="361"/>
      <c r="E10" s="361"/>
      <c r="F10" s="361"/>
      <c r="G10" s="34"/>
    </row>
    <row r="11" spans="1:7" ht="27" customHeight="1">
      <c r="A11" s="357"/>
      <c r="B11" s="362"/>
      <c r="C11" s="362"/>
      <c r="D11" s="362"/>
      <c r="E11" s="362"/>
      <c r="F11" s="362"/>
      <c r="G11" s="34"/>
    </row>
    <row r="12" spans="1:7">
      <c r="A12" s="357"/>
      <c r="B12" s="42" t="s">
        <v>848</v>
      </c>
      <c r="C12" s="43" t="s">
        <v>851</v>
      </c>
      <c r="D12" s="211" t="s">
        <v>852</v>
      </c>
      <c r="E12" s="43" t="s">
        <v>612</v>
      </c>
      <c r="F12" s="43" t="s">
        <v>613</v>
      </c>
      <c r="G12" s="34"/>
    </row>
    <row r="13" spans="1:7" ht="33.75">
      <c r="A13" s="357"/>
      <c r="B13" s="2">
        <v>1</v>
      </c>
      <c r="C13" s="37" t="s">
        <v>1088</v>
      </c>
      <c r="D13" s="39" t="s">
        <v>876</v>
      </c>
      <c r="E13" s="194" t="s">
        <v>853</v>
      </c>
      <c r="F13" s="194"/>
      <c r="G13" s="34"/>
    </row>
    <row r="14" spans="1:7" ht="33.75">
      <c r="A14" s="357"/>
      <c r="B14" s="2">
        <v>2</v>
      </c>
      <c r="C14" s="37" t="s">
        <v>1088</v>
      </c>
      <c r="D14" s="39" t="s">
        <v>1025</v>
      </c>
      <c r="E14" s="194" t="s">
        <v>530</v>
      </c>
      <c r="F14" s="194" t="s">
        <v>531</v>
      </c>
      <c r="G14" s="34"/>
    </row>
    <row r="15" spans="1:7" ht="89.1" customHeight="1">
      <c r="A15" s="357"/>
      <c r="B15" s="363">
        <v>2.0099999999999998</v>
      </c>
      <c r="C15" s="354" t="s">
        <v>1088</v>
      </c>
      <c r="D15" s="366" t="s">
        <v>2265</v>
      </c>
      <c r="E15" s="195" t="s">
        <v>614</v>
      </c>
      <c r="F15" s="195" t="s">
        <v>617</v>
      </c>
      <c r="G15" s="34"/>
    </row>
    <row r="16" spans="1:7" ht="99" customHeight="1">
      <c r="A16" s="357"/>
      <c r="B16" s="364"/>
      <c r="C16" s="355"/>
      <c r="D16" s="367"/>
      <c r="E16" s="196"/>
      <c r="F16" s="196" t="s">
        <v>615</v>
      </c>
      <c r="G16" s="34"/>
    </row>
    <row r="17" spans="1:7" ht="63" customHeight="1">
      <c r="A17" s="357"/>
      <c r="B17" s="365"/>
      <c r="C17" s="356"/>
      <c r="D17" s="368"/>
      <c r="E17" s="37"/>
      <c r="F17" s="37" t="s">
        <v>616</v>
      </c>
      <c r="G17" s="34"/>
    </row>
    <row r="18" spans="1:7" ht="117" customHeight="1">
      <c r="A18" s="357"/>
      <c r="B18" s="363">
        <v>2.02</v>
      </c>
      <c r="C18" s="354" t="s">
        <v>1088</v>
      </c>
      <c r="D18" s="366" t="s">
        <v>2266</v>
      </c>
      <c r="E18" s="195" t="s">
        <v>439</v>
      </c>
      <c r="F18" s="195" t="s">
        <v>525</v>
      </c>
      <c r="G18" s="34"/>
    </row>
    <row r="19" spans="1:7" ht="71.099999999999994" customHeight="1">
      <c r="A19" s="357"/>
      <c r="B19" s="364"/>
      <c r="C19" s="355"/>
      <c r="D19" s="367"/>
      <c r="E19" s="196" t="s">
        <v>529</v>
      </c>
      <c r="F19" s="196" t="s">
        <v>440</v>
      </c>
      <c r="G19" s="34"/>
    </row>
    <row r="20" spans="1:7" ht="90.75" customHeight="1">
      <c r="A20" s="357"/>
      <c r="B20" s="364"/>
      <c r="C20" s="355"/>
      <c r="D20" s="367"/>
      <c r="E20" s="196"/>
      <c r="F20" s="196" t="s">
        <v>619</v>
      </c>
      <c r="G20" s="34"/>
    </row>
    <row r="21" spans="1:7" ht="74.25" customHeight="1">
      <c r="A21" s="357"/>
      <c r="B21" s="365"/>
      <c r="C21" s="356"/>
      <c r="D21" s="368"/>
      <c r="E21" s="37"/>
      <c r="F21" s="37" t="s">
        <v>618</v>
      </c>
      <c r="G21" s="34"/>
    </row>
    <row r="22" spans="1:7" ht="90" customHeight="1">
      <c r="A22" s="357"/>
      <c r="B22" s="372">
        <v>2.0299999999999998</v>
      </c>
      <c r="C22" s="372" t="s">
        <v>822</v>
      </c>
      <c r="D22" s="375" t="s">
        <v>2267</v>
      </c>
      <c r="E22" s="354" t="s">
        <v>437</v>
      </c>
      <c r="F22" s="195" t="s">
        <v>460</v>
      </c>
      <c r="G22" s="34"/>
    </row>
    <row r="23" spans="1:7" ht="109.5" customHeight="1">
      <c r="A23" s="357"/>
      <c r="B23" s="373"/>
      <c r="C23" s="373"/>
      <c r="D23" s="376"/>
      <c r="E23" s="355"/>
      <c r="F23" s="196" t="s">
        <v>823</v>
      </c>
      <c r="G23" s="34"/>
    </row>
    <row r="24" spans="1:7" ht="74.25" customHeight="1">
      <c r="A24" s="357"/>
      <c r="B24" s="374"/>
      <c r="C24" s="374"/>
      <c r="D24" s="377"/>
      <c r="E24" s="356"/>
      <c r="F24" s="37" t="s">
        <v>436</v>
      </c>
      <c r="G24" s="34"/>
    </row>
    <row r="25" spans="1:7" ht="72" customHeight="1">
      <c r="A25" s="357"/>
      <c r="B25" s="2" t="s">
        <v>458</v>
      </c>
      <c r="C25" s="37" t="s">
        <v>459</v>
      </c>
      <c r="D25" s="39" t="s">
        <v>2268</v>
      </c>
      <c r="E25" s="37" t="s">
        <v>2263</v>
      </c>
      <c r="F25" s="37" t="s">
        <v>461</v>
      </c>
      <c r="G25" s="34"/>
    </row>
    <row r="26" spans="1:7" ht="98.1" customHeight="1">
      <c r="A26" s="357"/>
      <c r="B26" s="369">
        <v>3</v>
      </c>
      <c r="C26" s="363" t="s">
        <v>70</v>
      </c>
      <c r="D26" s="366" t="s">
        <v>2269</v>
      </c>
      <c r="E26" s="354" t="s">
        <v>0</v>
      </c>
      <c r="F26" s="195" t="s">
        <v>64</v>
      </c>
      <c r="G26" s="34"/>
    </row>
    <row r="27" spans="1:7" ht="90" customHeight="1">
      <c r="A27" s="357"/>
      <c r="B27" s="370"/>
      <c r="C27" s="364"/>
      <c r="D27" s="367"/>
      <c r="E27" s="355"/>
      <c r="F27" s="196" t="s">
        <v>59</v>
      </c>
      <c r="G27" s="34"/>
    </row>
    <row r="28" spans="1:7" ht="19.350000000000001" customHeight="1">
      <c r="A28" s="357"/>
      <c r="B28" s="370"/>
      <c r="C28" s="364"/>
      <c r="D28" s="367"/>
      <c r="E28" s="355"/>
      <c r="F28" s="196" t="s">
        <v>60</v>
      </c>
      <c r="G28" s="34"/>
    </row>
    <row r="29" spans="1:7" ht="74.650000000000006" customHeight="1">
      <c r="A29" s="357"/>
      <c r="B29" s="370"/>
      <c r="C29" s="364"/>
      <c r="D29" s="367"/>
      <c r="E29" s="355"/>
      <c r="F29" s="196" t="s">
        <v>61</v>
      </c>
      <c r="G29" s="34"/>
    </row>
    <row r="30" spans="1:7" ht="62.65" customHeight="1">
      <c r="A30" s="357"/>
      <c r="B30" s="370"/>
      <c r="C30" s="364"/>
      <c r="D30" s="367"/>
      <c r="E30" s="355"/>
      <c r="F30" s="196" t="s">
        <v>62</v>
      </c>
      <c r="G30" s="34"/>
    </row>
    <row r="31" spans="1:7" ht="81" customHeight="1">
      <c r="A31" s="357"/>
      <c r="B31" s="370"/>
      <c r="C31" s="364"/>
      <c r="D31" s="367"/>
      <c r="E31" s="355"/>
      <c r="F31" s="196" t="s">
        <v>63</v>
      </c>
      <c r="G31" s="34"/>
    </row>
    <row r="32" spans="1:7" ht="48.75" customHeight="1">
      <c r="A32" s="357"/>
      <c r="B32" s="370"/>
      <c r="C32" s="364"/>
      <c r="D32" s="367"/>
      <c r="E32" s="355"/>
      <c r="F32" s="196" t="s">
        <v>66</v>
      </c>
      <c r="G32" s="34"/>
    </row>
    <row r="33" spans="1:7" ht="98.65" customHeight="1">
      <c r="A33" s="357"/>
      <c r="B33" s="370"/>
      <c r="C33" s="364"/>
      <c r="D33" s="367"/>
      <c r="E33" s="355"/>
      <c r="F33" s="196" t="s">
        <v>65</v>
      </c>
      <c r="G33" s="34"/>
    </row>
    <row r="34" spans="1:7" ht="89.1" customHeight="1">
      <c r="A34" s="357"/>
      <c r="B34" s="370"/>
      <c r="C34" s="364"/>
      <c r="D34" s="367"/>
      <c r="E34" s="355"/>
      <c r="F34" s="196" t="s">
        <v>67</v>
      </c>
      <c r="G34" s="34"/>
    </row>
    <row r="35" spans="1:7" ht="29.1" customHeight="1">
      <c r="A35" s="357"/>
      <c r="B35" s="370"/>
      <c r="C35" s="364"/>
      <c r="D35" s="367"/>
      <c r="E35" s="355"/>
      <c r="F35" s="196" t="s">
        <v>68</v>
      </c>
      <c r="G35" s="34"/>
    </row>
    <row r="36" spans="1:7" ht="126.75">
      <c r="A36" s="357"/>
      <c r="B36" s="371"/>
      <c r="C36" s="365"/>
      <c r="D36" s="368"/>
      <c r="E36" s="356"/>
      <c r="F36" s="197" t="s">
        <v>69</v>
      </c>
      <c r="G36" s="34"/>
    </row>
    <row r="37" spans="1:7" ht="112.5">
      <c r="A37" s="357"/>
      <c r="B37" s="170">
        <v>3.01</v>
      </c>
      <c r="C37" s="171" t="s">
        <v>70</v>
      </c>
      <c r="D37" s="39" t="s">
        <v>2270</v>
      </c>
      <c r="E37" s="198" t="s">
        <v>1328</v>
      </c>
      <c r="F37" s="199" t="s">
        <v>1434</v>
      </c>
      <c r="G37" s="34"/>
    </row>
    <row r="38" spans="1:7" ht="101.25">
      <c r="A38" s="357"/>
      <c r="B38" s="170">
        <v>3.02</v>
      </c>
      <c r="C38" s="171" t="s">
        <v>1361</v>
      </c>
      <c r="D38" s="39" t="s">
        <v>2271</v>
      </c>
      <c r="E38" s="198" t="s">
        <v>1376</v>
      </c>
      <c r="F38" s="199" t="s">
        <v>1435</v>
      </c>
      <c r="G38" s="34"/>
    </row>
    <row r="39" spans="1:7" ht="101.25">
      <c r="A39" s="357"/>
      <c r="B39" s="180">
        <v>4</v>
      </c>
      <c r="C39" s="179" t="s">
        <v>1531</v>
      </c>
      <c r="D39" s="39" t="s">
        <v>2272</v>
      </c>
      <c r="E39" s="37" t="s">
        <v>2215</v>
      </c>
      <c r="F39" s="37" t="s">
        <v>1532</v>
      </c>
      <c r="G39" s="34"/>
    </row>
    <row r="40" spans="1:7" ht="56.25">
      <c r="A40" s="357"/>
      <c r="B40" s="170">
        <v>4.01</v>
      </c>
      <c r="C40" s="179" t="s">
        <v>1531</v>
      </c>
      <c r="D40" s="39" t="s">
        <v>2274</v>
      </c>
      <c r="E40" s="37" t="s">
        <v>2229</v>
      </c>
      <c r="F40" s="37" t="s">
        <v>2233</v>
      </c>
      <c r="G40" s="34"/>
    </row>
    <row r="41" spans="1:7" ht="56.25">
      <c r="A41" s="357"/>
      <c r="B41" s="170" t="s">
        <v>2261</v>
      </c>
      <c r="C41" s="179" t="s">
        <v>1531</v>
      </c>
      <c r="D41" s="39" t="s">
        <v>2273</v>
      </c>
      <c r="E41" s="37" t="s">
        <v>2264</v>
      </c>
      <c r="F41" s="37" t="s">
        <v>2262</v>
      </c>
      <c r="G41" s="34"/>
    </row>
    <row r="42" spans="1:7" ht="56.25">
      <c r="A42" s="357"/>
      <c r="B42" s="170" t="s">
        <v>2299</v>
      </c>
      <c r="C42" s="179" t="s">
        <v>1531</v>
      </c>
      <c r="D42" s="39" t="s">
        <v>2306</v>
      </c>
      <c r="E42" s="37" t="s">
        <v>2263</v>
      </c>
      <c r="F42" s="37" t="s">
        <v>2300</v>
      </c>
      <c r="G42" s="34"/>
    </row>
    <row r="43" spans="1:7" ht="123.75">
      <c r="A43" s="357"/>
      <c r="B43" s="191">
        <v>4.0999999999999996</v>
      </c>
      <c r="C43" s="179" t="s">
        <v>2305</v>
      </c>
      <c r="D43" s="192">
        <v>42867</v>
      </c>
      <c r="E43" s="200" t="s">
        <v>2308</v>
      </c>
      <c r="F43" s="37" t="s">
        <v>2307</v>
      </c>
      <c r="G43" s="34"/>
    </row>
    <row r="44" spans="1:7" ht="78.75">
      <c r="A44" s="357"/>
      <c r="B44" s="191">
        <v>4.2</v>
      </c>
      <c r="C44" s="179" t="s">
        <v>2305</v>
      </c>
      <c r="D44" s="192">
        <v>42704</v>
      </c>
      <c r="E44" s="200" t="s">
        <v>2510</v>
      </c>
      <c r="F44" s="37" t="s">
        <v>2485</v>
      </c>
      <c r="G44" s="34"/>
    </row>
    <row r="45" spans="1:7" ht="157.5">
      <c r="A45" s="357"/>
      <c r="B45" s="240">
        <v>5</v>
      </c>
      <c r="C45" s="179" t="s">
        <v>2305</v>
      </c>
      <c r="D45" s="192">
        <v>42867</v>
      </c>
      <c r="E45" s="200" t="s">
        <v>12917</v>
      </c>
      <c r="F45" s="37" t="s">
        <v>12639</v>
      </c>
      <c r="G45" s="34"/>
    </row>
    <row r="46" spans="1:7" ht="45">
      <c r="A46" s="357"/>
      <c r="B46" s="191">
        <v>5.01</v>
      </c>
      <c r="C46" s="179" t="s">
        <v>2305</v>
      </c>
      <c r="D46" s="192">
        <v>42907</v>
      </c>
      <c r="E46" s="200" t="s">
        <v>12935</v>
      </c>
      <c r="F46" s="37" t="s">
        <v>12639</v>
      </c>
      <c r="G46" s="34"/>
    </row>
    <row r="47" spans="1:7" ht="67.5">
      <c r="A47" s="357"/>
      <c r="B47" s="191">
        <v>5.0999999999999996</v>
      </c>
      <c r="C47" s="179" t="s">
        <v>2305</v>
      </c>
      <c r="D47" s="192">
        <v>43070</v>
      </c>
      <c r="E47" s="200" t="s">
        <v>13129</v>
      </c>
      <c r="F47" s="37" t="s">
        <v>13130</v>
      </c>
      <c r="G47" s="34"/>
    </row>
    <row r="48" spans="1:7" ht="56.25">
      <c r="A48" s="357"/>
      <c r="B48" s="191">
        <v>5.1100000000000003</v>
      </c>
      <c r="C48" s="179" t="s">
        <v>13371</v>
      </c>
      <c r="D48" s="192">
        <v>43217</v>
      </c>
      <c r="E48" s="200" t="s">
        <v>13499</v>
      </c>
      <c r="F48" s="37" t="s">
        <v>13405</v>
      </c>
      <c r="G48" s="34"/>
    </row>
    <row r="49" spans="1:7" ht="56.25">
      <c r="A49" s="357"/>
      <c r="B49" s="191">
        <v>5.12</v>
      </c>
      <c r="C49" s="179" t="s">
        <v>13371</v>
      </c>
      <c r="D49" s="192">
        <v>43581</v>
      </c>
      <c r="E49" s="200" t="s">
        <v>13499</v>
      </c>
      <c r="F49" s="37" t="s">
        <v>14064</v>
      </c>
      <c r="G49" s="34"/>
    </row>
    <row r="50" spans="1:7" ht="78.75">
      <c r="A50" s="357"/>
      <c r="B50" s="240">
        <v>6</v>
      </c>
      <c r="C50" s="179" t="s">
        <v>13371</v>
      </c>
      <c r="D50" s="192">
        <v>43964</v>
      </c>
      <c r="E50" s="200" t="s">
        <v>14291</v>
      </c>
      <c r="F50" s="37" t="s">
        <v>14074</v>
      </c>
      <c r="G50" s="34"/>
    </row>
    <row r="51" spans="1:7" ht="45">
      <c r="A51" s="357"/>
      <c r="B51" s="191">
        <v>6.01</v>
      </c>
      <c r="C51" s="179" t="s">
        <v>13371</v>
      </c>
      <c r="D51" s="192">
        <v>43970</v>
      </c>
      <c r="E51" s="200" t="s">
        <v>15309</v>
      </c>
      <c r="F51" s="200" t="s">
        <v>14074</v>
      </c>
      <c r="G51" s="34"/>
    </row>
    <row r="52" spans="1:7" ht="45">
      <c r="A52" s="357"/>
      <c r="B52" s="191">
        <v>6.1</v>
      </c>
      <c r="C52" s="179" t="s">
        <v>13371</v>
      </c>
      <c r="D52" s="192">
        <v>44314</v>
      </c>
      <c r="E52" s="200" t="s">
        <v>15314</v>
      </c>
      <c r="F52" s="200" t="s">
        <v>15319</v>
      </c>
      <c r="G52" s="34"/>
    </row>
    <row r="53" spans="1:7" ht="13.5" thickBot="1">
      <c r="A53" s="358"/>
      <c r="B53" s="359" t="str">
        <f ca="1">OFFSET(L!$C$1,MATCH("General"&amp;"Cpy",L!$A:$A,0)-1,SL,,)</f>
        <v>© 2021 Responsible Minerals Initiative. All rights reserved.</v>
      </c>
      <c r="C53" s="359"/>
      <c r="D53" s="359"/>
      <c r="E53" s="359"/>
      <c r="F53" s="359"/>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E6FB7C0-2DC1-4D6C-9207-6A9DFC54420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E6B70E6D-26F4-472D-9EBB-D1521FD5473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5.9"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7.9"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650000000000006"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650000000000006"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65" customHeight="1">
      <c r="A52" s="121" t="str">
        <f ca="1">OFFSET(L!$C$1,MATCH("Instructions"&amp;ADDRESS(ROW(),COLUMN(),4),L!$A:$A,0)-1,SL,,)</f>
        <v>2. Metal (*)   -   Use the pull down menu to select the metal for which you are entering smelter information.  This field is mandatory.</v>
      </c>
      <c r="B52" s="114"/>
    </row>
    <row r="53" spans="1:2" ht="79.15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1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6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650000000000006"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15"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4.150000000000006"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6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4.15"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6.15000000000000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42" zoomScale="145" zoomScaleNormal="145" zoomScalePageLayoutView="70" workbookViewId="0">
      <selection activeCell="D47" sqref="D47:E4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8"/>
      <c r="G3" s="428"/>
      <c r="H3" s="428"/>
      <c r="I3" s="182"/>
      <c r="J3" s="167" t="s">
        <v>15318</v>
      </c>
      <c r="K3" s="47"/>
      <c r="L3" s="139"/>
      <c r="M3" s="130"/>
      <c r="N3" s="130"/>
      <c r="O3" s="131"/>
      <c r="P3" s="144">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15" customHeight="1">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1" t="s">
        <v>15606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0" t="s">
        <v>494</v>
      </c>
      <c r="E9" s="431"/>
      <c r="F9" s="431"/>
      <c r="G9" s="432"/>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65" customHeight="1">
      <c r="A10" s="49"/>
      <c r="B10" s="434" t="str">
        <f ca="1">OFFSET(L!$C$1,MATCH("Declaration"&amp;ADDRESS(ROW(),COLUMN(),4)&amp;LEFT($D$9,1),L!$A:$A,0)-1,SL,,)</f>
        <v>Description of Scope:</v>
      </c>
      <c r="C10" s="151"/>
      <c r="D10" s="425" t="s">
        <v>15607</v>
      </c>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5"/>
      <c r="C11" s="151"/>
      <c r="D11" s="399" t="str">
        <f ca="1">IF(D9=Q9,OFFSET(L!$C$1,MATCH("Declaration"&amp;ADDRESS(ROW(),COLUMN(),4),L!$A:$A,0)-1,SL,,),"")</f>
        <v/>
      </c>
      <c r="E11" s="400"/>
      <c r="F11" s="400"/>
      <c r="G11" s="400"/>
      <c r="H11" s="400"/>
      <c r="I11" s="400"/>
      <c r="J11" s="40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8"/>
      <c r="E12" s="409"/>
      <c r="F12" s="409"/>
      <c r="G12" s="409"/>
      <c r="H12" s="409"/>
      <c r="I12" s="409"/>
      <c r="J12" s="41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8"/>
      <c r="E13" s="409"/>
      <c r="F13" s="409"/>
      <c r="G13" s="409"/>
      <c r="H13" s="409"/>
      <c r="I13" s="409"/>
      <c r="J13" s="41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8" t="s">
        <v>15608</v>
      </c>
      <c r="E14" s="409"/>
      <c r="F14" s="409"/>
      <c r="G14" s="409"/>
      <c r="H14" s="409"/>
      <c r="I14" s="409"/>
      <c r="J14" s="41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8" t="s">
        <v>15609</v>
      </c>
      <c r="E15" s="409"/>
      <c r="F15" s="409"/>
      <c r="G15" s="409"/>
      <c r="H15" s="409"/>
      <c r="I15" s="409"/>
      <c r="J15" s="41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6" t="s">
        <v>15610</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8" t="s">
        <v>15611</v>
      </c>
      <c r="E17" s="409"/>
      <c r="F17" s="409"/>
      <c r="G17" s="409"/>
      <c r="H17" s="409"/>
      <c r="I17" s="409"/>
      <c r="J17" s="41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8" t="s">
        <v>15609</v>
      </c>
      <c r="E18" s="409"/>
      <c r="F18" s="409"/>
      <c r="G18" s="409"/>
      <c r="H18" s="409"/>
      <c r="I18" s="409"/>
      <c r="J18" s="41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8" t="s">
        <v>15612</v>
      </c>
      <c r="E19" s="409"/>
      <c r="F19" s="409"/>
      <c r="G19" s="409"/>
      <c r="H19" s="409"/>
      <c r="I19" s="409"/>
      <c r="J19" s="41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6" t="s">
        <v>15610</v>
      </c>
      <c r="E20" s="437"/>
      <c r="F20" s="437"/>
      <c r="G20" s="437"/>
      <c r="H20" s="437"/>
      <c r="I20" s="437"/>
      <c r="J20" s="43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39" t="s">
        <v>15611</v>
      </c>
      <c r="E21" s="440"/>
      <c r="F21" s="440"/>
      <c r="G21" s="440"/>
      <c r="H21" s="440"/>
      <c r="I21" s="440"/>
      <c r="J21" s="44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2">
        <v>44348</v>
      </c>
      <c r="E22" s="44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1"/>
      <c r="E23" s="41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8" t="str">
        <f ca="1">OFFSET(L!$C$1,MATCH("Declaration"&amp;ADDRESS(ROW(),COLUMN(),4),L!$A:$A,0)-1,SL,,)</f>
        <v>Answer</v>
      </c>
      <c r="E25" s="398"/>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2"/>
      <c r="E32" s="403"/>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07"/>
      <c r="I37" s="407"/>
      <c r="J37" s="407"/>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489</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t="s">
        <v>489</v>
      </c>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489</v>
      </c>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5"/>
      <c r="E56" s="406"/>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5">
        <v>1</v>
      </c>
      <c r="E57" s="406"/>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5">
        <v>1</v>
      </c>
      <c r="E58" s="406"/>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5"/>
      <c r="E59" s="406"/>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404" t="str">
        <f ca="1">D25</f>
        <v>Answer</v>
      </c>
      <c r="E61" s="404"/>
      <c r="F61" s="21"/>
      <c r="G61" s="55" t="str">
        <f ca="1">G25</f>
        <v>Comments</v>
      </c>
      <c r="H61" s="397"/>
      <c r="I61" s="397"/>
      <c r="J61" s="39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2"/>
      <c r="E62" s="403"/>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4" t="s">
        <v>488</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397" t="str">
        <f>IF(Q75="(*)","Click here to enter smelter names","")</f>
        <v/>
      </c>
      <c r="I67" s="397"/>
      <c r="J67" s="39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9" t="str">
        <f ca="1">OFFSET(L!$C$1,MATCH("Declaration"&amp;ADDRESS(ROW(),COLUMN(),4),L!$A:$A,0)-1,SL,,)</f>
        <v>Answer the Following Questions at a Company Level</v>
      </c>
      <c r="C73" s="389"/>
      <c r="D73" s="389"/>
      <c r="E73" s="389"/>
      <c r="F73" s="389"/>
      <c r="G73" s="389"/>
      <c r="H73" s="389"/>
      <c r="I73" s="389"/>
      <c r="J73" s="38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8" t="str">
        <f ca="1">D25</f>
        <v>Answer</v>
      </c>
      <c r="E74" s="398"/>
      <c r="F74" s="64"/>
      <c r="G74" s="398" t="str">
        <f ca="1">G25</f>
        <v>Comments</v>
      </c>
      <c r="H74" s="398" t="e">
        <f>HLOOKUP(SL,LT,$O74,0)</f>
        <v>#NAME?</v>
      </c>
      <c r="I74" s="398"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5"/>
      <c r="H76" s="395"/>
      <c r="I76" s="395"/>
      <c r="J76" s="39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489</v>
      </c>
      <c r="E77" s="385"/>
      <c r="F77" s="68"/>
      <c r="G77" s="412"/>
      <c r="H77" s="413"/>
      <c r="I77" s="413"/>
      <c r="J77" s="414"/>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3" t="s">
        <v>488</v>
      </c>
      <c r="E85" s="394"/>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5"/>
      <c r="H86" s="395"/>
      <c r="I86" s="395"/>
      <c r="J86" s="39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6"/>
      <c r="H88" s="396"/>
      <c r="I88" s="396"/>
      <c r="J88" s="396"/>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2" t="str">
        <f>IF(OR($D$8="",$I$3=""),"","Click here to check required fields completion")</f>
        <v/>
      </c>
      <c r="C90" s="392"/>
      <c r="D90" s="392"/>
      <c r="E90" s="392"/>
      <c r="F90" s="392"/>
      <c r="G90" s="392"/>
      <c r="H90" s="392"/>
      <c r="I90" s="392"/>
      <c r="J90" s="39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0" t="str">
        <f ca="1">OFFSET(L!$C$1,MATCH("General"&amp;"Cpy",L!$A:$A,0)-1,SL,,)</f>
        <v>© 2021 Responsible Minerals Initiative. All rights reserved.</v>
      </c>
      <c r="B91" s="391"/>
      <c r="C91" s="391"/>
      <c r="D91" s="391"/>
      <c r="E91" s="391"/>
      <c r="F91" s="391"/>
      <c r="G91" s="391"/>
      <c r="H91" s="391"/>
      <c r="I91" s="391"/>
      <c r="J91" s="39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E10" sqref="E10"/>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6.149999999999999"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106.9"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19.899999999999999" customHeight="1">
      <c r="A5" s="324" t="s">
        <v>1830</v>
      </c>
      <c r="B5" s="215" t="str">
        <f ca="1">IF(LEN(A5)=0,"",INDEX('Smelter Look-up'!$A:$A,MATCH($A5,'Smelter Look-up'!$E:$E,0)))</f>
        <v>Tin</v>
      </c>
      <c r="C5" s="219" t="str">
        <f ca="1">IF(LEN(A5)=0,"",INDEX('Smelter Look-up'!$C:$C,MATCH($A5,'Smelter Look-up'!$E:$E,0)))</f>
        <v>Metallo Belgium N.V.</v>
      </c>
      <c r="D5" s="278"/>
      <c r="E5" s="215" t="str">
        <f ca="1">IF(ISERROR($V5),"",OFFSET('Smelter Look-up'!$D$4,$V5-4,0)&amp;"")</f>
        <v>BELGIUM</v>
      </c>
      <c r="F5" s="215" t="str">
        <f ca="1">IF(ISERROR($V5),"",OFFSET('Smelter Look-up'!$E$4,$V5-4,0))</f>
        <v>CID002773</v>
      </c>
      <c r="G5" s="215" t="str">
        <f ca="1">IF(C5=$X$4,"Enter smelter details",IF(ISERROR($V5),"",OFFSET('Smelter Look-up'!$F$4,$V5-4,0)))</f>
        <v>RMI</v>
      </c>
      <c r="H5" s="216">
        <f ca="1">IF(ISERROR($V5),"",OFFSET('Smelter Look-up'!$G$4,$V5-4,0))</f>
        <v>0</v>
      </c>
      <c r="I5" s="217" t="str">
        <f ca="1">IF(ISERROR($V5),"",OFFSET('Smelter Look-up'!$H$4,$V5-4,0))</f>
        <v>Beerse</v>
      </c>
      <c r="J5" s="217" t="str">
        <f ca="1">IF(ISERROR($V5),"",OFFSET('Smelter Look-up'!$I$4,$V5-4,0))</f>
        <v>Antwerpen</v>
      </c>
      <c r="K5" s="268"/>
      <c r="L5" s="268"/>
      <c r="M5" s="268"/>
      <c r="N5" s="268"/>
      <c r="O5" s="268"/>
      <c r="P5" s="218"/>
      <c r="Q5" s="269"/>
      <c r="R5" s="215" t="str">
        <f ca="1">IF(ISERROR($V5),"",OFFSET('Smelter Look-up'!$C$4,$V5-4,0)&amp;"")</f>
        <v>Metallo Belgium N.V.</v>
      </c>
      <c r="S5" s="222" t="str">
        <f t="shared" ref="S5" ca="1" si="0">IF(B5="","",IF(ISERROR(MATCH($E5,CL,0)),"Unknown",INDIRECT("'C'!$A$"&amp;MATCH($E5,CL,0)+1)))</f>
        <v>BE</v>
      </c>
      <c r="T5" s="222" t="str">
        <f ca="1">IF(B5="","",IF(ISERROR(MATCH($J5,SorP!$B$1:$B$6230,0)),"",INDIRECT("'SorP'!$A$"&amp;MATCH($J5,SorP!$B$1:$B$6230,0))))</f>
        <v>BE-VAN</v>
      </c>
      <c r="U5" s="238"/>
      <c r="V5" s="270">
        <f ca="1">IF(C5="",NA(),MATCH($B5&amp;$C5,'Smelter Look-up'!$J:$J,0))</f>
        <v>454</v>
      </c>
      <c r="W5" s="271"/>
      <c r="X5" s="271">
        <f t="shared" ref="X5" ca="1" si="1">IF(AND(C5="Smelter not listed",OR(LEN(D5)=0,LEN(E5)=0)),1,0)</f>
        <v>0</v>
      </c>
      <c r="Y5" s="271"/>
      <c r="Z5" s="271"/>
      <c r="AB5" s="273" t="str">
        <f t="shared" ref="AB5" ca="1" si="2">B5&amp;C5</f>
        <v>TinMetallo Belgium N.V.</v>
      </c>
    </row>
    <row r="6" spans="1:34" s="272" customFormat="1" ht="19.899999999999999" customHeight="1">
      <c r="A6" s="324" t="s">
        <v>708</v>
      </c>
      <c r="B6" s="215" t="str">
        <f ca="1">IF(LEN(A6)=0,"",INDEX('Smelter Look-up'!$A:$A,MATCH($A6,'Smelter Look-up'!$E:$E,0)))</f>
        <v>Gold</v>
      </c>
      <c r="C6" s="219" t="str">
        <f ca="1">IF(LEN(A6)=0,"",INDEX('Smelter Look-up'!$C:$C,MATCH($A6,'Smelter Look-up'!$E:$E,0)))</f>
        <v>Metalor USA Refining Corporation</v>
      </c>
      <c r="D6" s="278"/>
      <c r="E6" s="215" t="str">
        <f ca="1">IF(ISERROR($V6),"",OFFSET('Smelter Look-up'!$D$4,$V6-4,0)&amp;"")</f>
        <v>UNITED STATES OF AMERICA</v>
      </c>
      <c r="F6" s="215" t="str">
        <f ca="1">IF(ISERROR($V6),"",OFFSET('Smelter Look-up'!$E$4,$V6-4,0))</f>
        <v>CID001157</v>
      </c>
      <c r="G6" s="215" t="str">
        <f ca="1">IF(C6=$X$4,"Enter smelter details",IF(ISERROR($V6),"",OFFSET('Smelter Look-up'!$F$4,$V6-4,0)))</f>
        <v>RMI</v>
      </c>
      <c r="H6" s="216">
        <f ca="1">IF(ISERROR($V6),"",OFFSET('Smelter Look-up'!$G$4,$V6-4,0))</f>
        <v>0</v>
      </c>
      <c r="I6" s="217" t="str">
        <f ca="1">IF(ISERROR($V6),"",OFFSET('Smelter Look-up'!$H$4,$V6-4,0))</f>
        <v>North Attleboro</v>
      </c>
      <c r="J6" s="217" t="str">
        <f ca="1">IF(ISERROR($V6),"",OFFSET('Smelter Look-up'!$I$4,$V6-4,0))</f>
        <v>Massachusetts</v>
      </c>
      <c r="K6" s="268"/>
      <c r="L6" s="268"/>
      <c r="M6" s="268"/>
      <c r="N6" s="268"/>
      <c r="O6" s="268"/>
      <c r="P6" s="218"/>
      <c r="Q6" s="269"/>
      <c r="R6" s="215" t="str">
        <f ca="1">IF(ISERROR($V6),"",OFFSET('Smelter Look-up'!$C$4,$V6-4,0)&amp;"")</f>
        <v>Metalor USA Refining Corporation</v>
      </c>
      <c r="S6" s="222" t="str">
        <f t="shared" ref="S6:S37" ca="1" si="3">IF(B6="","",IF(ISERROR(MATCH($E6,CL,0)),"Unknown",INDIRECT("'C'!$A$"&amp;MATCH($E6,CL,0)+1)))</f>
        <v>US</v>
      </c>
      <c r="T6" s="222" t="str">
        <f ca="1">IF(B6="","",IF(ISERROR(MATCH($J6,SorP!$B$1:$B$6230,0)),"",INDIRECT("'SorP'!$A$"&amp;MATCH($J6,SorP!$B$1:$B$6230,0))))</f>
        <v>US-MA</v>
      </c>
      <c r="U6" s="238"/>
      <c r="V6" s="270">
        <f ca="1">IF(C6="",NA(),MATCH($B6&amp;$C6,'Smelter Look-up'!$J:$J,0))</f>
        <v>172</v>
      </c>
      <c r="W6" s="271"/>
      <c r="X6" s="271">
        <f t="shared" ref="X6:X37" ca="1" si="4">IF(AND(C6="Smelter not listed",OR(LEN(D6)=0,LEN(E6)=0)),1,0)</f>
        <v>0</v>
      </c>
      <c r="Y6" s="271"/>
      <c r="Z6" s="271"/>
      <c r="AB6" s="273" t="str">
        <f t="shared" ref="AB6:AB37" ca="1" si="5">B6&amp;C6</f>
        <v>GoldMetalor USA Refining Corporation</v>
      </c>
    </row>
    <row r="7" spans="1:34" s="272" customFormat="1" ht="19.899999999999999" customHeight="1">
      <c r="A7" s="324" t="s">
        <v>770</v>
      </c>
      <c r="B7" s="215" t="str">
        <f ca="1">IF(LEN(A7)=0,"",INDEX('Smelter Look-up'!$A:$A,MATCH($A7,'Smelter Look-up'!$E:$E,0)))</f>
        <v>Tin</v>
      </c>
      <c r="C7" s="219" t="str">
        <f ca="1">IF(LEN(A7)=0,"",INDEX('Smelter Look-up'!$C:$C,MATCH($A7,'Smelter Look-up'!$E:$E,0)))</f>
        <v>Gejiu Non-Ferrous Metal Processing Co., Ltd.</v>
      </c>
      <c r="D7" s="278"/>
      <c r="E7" s="215" t="str">
        <f ca="1">IF(ISERROR($V7),"",OFFSET('Smelter Look-up'!$D$4,$V7-4,0)&amp;"")</f>
        <v>CHINA</v>
      </c>
      <c r="F7" s="215" t="str">
        <f ca="1">IF(ISERROR($V7),"",OFFSET('Smelter Look-up'!$E$4,$V7-4,0))</f>
        <v>CID000538</v>
      </c>
      <c r="G7" s="215" t="str">
        <f ca="1">IF(C7=$X$4,"Enter smelter details",IF(ISERROR($V7),"",OFFSET('Smelter Look-up'!$F$4,$V7-4,0)))</f>
        <v>RMI</v>
      </c>
      <c r="H7" s="216">
        <f ca="1">IF(ISERROR($V7),"",OFFSET('Smelter Look-up'!$G$4,$V7-4,0))</f>
        <v>0</v>
      </c>
      <c r="I7" s="217" t="str">
        <f ca="1">IF(ISERROR($V7),"",OFFSET('Smelter Look-up'!$H$4,$V7-4,0))</f>
        <v>Gejiu</v>
      </c>
      <c r="J7" s="217" t="str">
        <f ca="1">IF(ISERROR($V7),"",OFFSET('Smelter Look-up'!$I$4,$V7-4,0))</f>
        <v>Yunnan Sheng</v>
      </c>
      <c r="K7" s="268"/>
      <c r="L7" s="268"/>
      <c r="M7" s="268"/>
      <c r="N7" s="268"/>
      <c r="O7" s="268"/>
      <c r="P7" s="218"/>
      <c r="Q7" s="269"/>
      <c r="R7" s="215" t="str">
        <f ca="1">IF(ISERROR($V7),"",OFFSET('Smelter Look-up'!$C$4,$V7-4,0)&amp;"")</f>
        <v>Gejiu Non-Ferrous Metal Processing Co., Ltd.</v>
      </c>
      <c r="S7" s="222" t="str">
        <f t="shared" ca="1" si="3"/>
        <v>CN</v>
      </c>
      <c r="T7" s="222" t="str">
        <f ca="1">IF(B7="","",IF(ISERROR(MATCH($J7,SorP!$B$1:$B$6230,0)),"",INDIRECT("'SorP'!$A$"&amp;MATCH($J7,SorP!$B$1:$B$6230,0))))</f>
        <v>CN-YN</v>
      </c>
      <c r="U7" s="238"/>
      <c r="V7" s="270">
        <f ca="1">IF(C7="",NA(),MATCH($B7&amp;$C7,'Smelter Look-up'!$J:$J,0))</f>
        <v>428</v>
      </c>
      <c r="W7" s="271"/>
      <c r="X7" s="271">
        <f t="shared" ca="1" si="4"/>
        <v>0</v>
      </c>
      <c r="Y7" s="271"/>
      <c r="Z7" s="271"/>
      <c r="AB7" s="273" t="str">
        <f t="shared" ca="1" si="5"/>
        <v>TinGejiu Non-Ferrous Metal Processing Co., Ltd.</v>
      </c>
    </row>
    <row r="8" spans="1:34" s="272" customFormat="1" ht="19.899999999999999" customHeight="1">
      <c r="A8" s="324" t="s">
        <v>678</v>
      </c>
      <c r="B8" s="215" t="str">
        <f ca="1">IF(LEN(A8)=0,"",INDEX('Smelter Look-up'!$A:$A,MATCH($A8,'Smelter Look-up'!$E:$E,0)))</f>
        <v>Gold</v>
      </c>
      <c r="C8" s="219" t="str">
        <f ca="1">IF(LEN(A8)=0,"",INDEX('Smelter Look-up'!$C:$C,MATCH($A8,'Smelter Look-up'!$E:$E,0)))</f>
        <v>Heimerle + Meule GmbH</v>
      </c>
      <c r="D8" s="278"/>
      <c r="E8" s="215" t="str">
        <f ca="1">IF(ISERROR($V8),"",OFFSET('Smelter Look-up'!$D$4,$V8-4,0)&amp;"")</f>
        <v>GERMANY</v>
      </c>
      <c r="F8" s="215" t="str">
        <f ca="1">IF(ISERROR($V8),"",OFFSET('Smelter Look-up'!$E$4,$V8-4,0))</f>
        <v>CID000694</v>
      </c>
      <c r="G8" s="215" t="str">
        <f ca="1">IF(C8=$X$4,"Enter smelter details",IF(ISERROR($V8),"",OFFSET('Smelter Look-up'!$F$4,$V8-4,0)))</f>
        <v>RMI</v>
      </c>
      <c r="H8" s="216">
        <f ca="1">IF(ISERROR($V8),"",OFFSET('Smelter Look-up'!$G$4,$V8-4,0))</f>
        <v>0</v>
      </c>
      <c r="I8" s="217" t="str">
        <f ca="1">IF(ISERROR($V8),"",OFFSET('Smelter Look-up'!$H$4,$V8-4,0))</f>
        <v>Pforzheim</v>
      </c>
      <c r="J8" s="217" t="str">
        <f ca="1">IF(ISERROR($V8),"",OFFSET('Smelter Look-up'!$I$4,$V8-4,0))</f>
        <v>Baden-Württemberg</v>
      </c>
      <c r="K8" s="268"/>
      <c r="L8" s="268"/>
      <c r="M8" s="268"/>
      <c r="N8" s="268"/>
      <c r="O8" s="268"/>
      <c r="P8" s="218"/>
      <c r="Q8" s="269"/>
      <c r="R8" s="215" t="str">
        <f ca="1">IF(ISERROR($V8),"",OFFSET('Smelter Look-up'!$C$4,$V8-4,0)&amp;"")</f>
        <v>Heimerle + Meule GmbH</v>
      </c>
      <c r="S8" s="222" t="str">
        <f t="shared" ca="1" si="3"/>
        <v>DE</v>
      </c>
      <c r="T8" s="222" t="str">
        <f ca="1">IF(B8="","",IF(ISERROR(MATCH($J8,SorP!$B$1:$B$6230,0)),"",INDIRECT("'SorP'!$A$"&amp;MATCH($J8,SorP!$B$1:$B$6230,0))))</f>
        <v>DE-BW</v>
      </c>
      <c r="U8" s="238"/>
      <c r="V8" s="270">
        <f ca="1">IF(C8="",NA(),MATCH($B8&amp;$C8,'Smelter Look-up'!$J:$J,0))</f>
        <v>97</v>
      </c>
      <c r="W8" s="271"/>
      <c r="X8" s="271">
        <f t="shared" ca="1" si="4"/>
        <v>0</v>
      </c>
      <c r="Y8" s="271"/>
      <c r="Z8" s="271"/>
      <c r="AB8" s="273" t="str">
        <f t="shared" ca="1" si="5"/>
        <v>GoldHeimerle + Meule GmbH</v>
      </c>
    </row>
    <row r="9" spans="1:34" s="272" customFormat="1" ht="19.899999999999999" customHeight="1">
      <c r="A9" s="324" t="s">
        <v>695</v>
      </c>
      <c r="B9" s="215" t="str">
        <f ca="1">IF(LEN(A9)=0,"",INDEX('Smelter Look-up'!$A:$A,MATCH($A9,'Smelter Look-up'!$E:$E,0)))</f>
        <v>Gold</v>
      </c>
      <c r="C9" s="219" t="str">
        <f ca="1">IF(LEN(A9)=0,"",INDEX('Smelter Look-up'!$C:$C,MATCH($A9,'Smelter Look-up'!$E:$E,0)))</f>
        <v>Kennecott Utah Copper LLC</v>
      </c>
      <c r="D9" s="278"/>
      <c r="E9" s="215" t="str">
        <f ca="1">IF(ISERROR($V9),"",OFFSET('Smelter Look-up'!$D$4,$V9-4,0)&amp;"")</f>
        <v>UNITED STATES OF AMERICA</v>
      </c>
      <c r="F9" s="215" t="str">
        <f ca="1">IF(ISERROR($V9),"",OFFSET('Smelter Look-up'!$E$4,$V9-4,0))</f>
        <v>CID000969</v>
      </c>
      <c r="G9" s="215" t="str">
        <f ca="1">IF(C9=$X$4,"Enter smelter details",IF(ISERROR($V9),"",OFFSET('Smelter Look-up'!$F$4,$V9-4,0)))</f>
        <v>RMI</v>
      </c>
      <c r="H9" s="216">
        <f ca="1">IF(ISERROR($V9),"",OFFSET('Smelter Look-up'!$G$4,$V9-4,0))</f>
        <v>0</v>
      </c>
      <c r="I9" s="217" t="str">
        <f ca="1">IF(ISERROR($V9),"",OFFSET('Smelter Look-up'!$H$4,$V9-4,0))</f>
        <v>Magna</v>
      </c>
      <c r="J9" s="217" t="str">
        <f ca="1">IF(ISERROR($V9),"",OFFSET('Smelter Look-up'!$I$4,$V9-4,0))</f>
        <v>Utah</v>
      </c>
      <c r="K9" s="268"/>
      <c r="L9" s="268"/>
      <c r="M9" s="268"/>
      <c r="N9" s="268"/>
      <c r="O9" s="268"/>
      <c r="P9" s="218"/>
      <c r="Q9" s="269"/>
      <c r="R9" s="215" t="str">
        <f ca="1">IF(ISERROR($V9),"",OFFSET('Smelter Look-up'!$C$4,$V9-4,0)&amp;"")</f>
        <v>Kennecott Utah Copper LLC</v>
      </c>
      <c r="S9" s="222" t="str">
        <f t="shared" ca="1" si="3"/>
        <v>US</v>
      </c>
      <c r="T9" s="222" t="str">
        <f ca="1">IF(B9="","",IF(ISERROR(MATCH($J9,SorP!$B$1:$B$6230,0)),"",INDIRECT("'SorP'!$A$"&amp;MATCH($J9,SorP!$B$1:$B$6230,0))))</f>
        <v>US-UT</v>
      </c>
      <c r="U9" s="238"/>
      <c r="V9" s="270">
        <f ca="1">IF(C9="",NA(),MATCH($B9&amp;$C9,'Smelter Look-up'!$J:$J,0))</f>
        <v>133</v>
      </c>
      <c r="W9" s="271"/>
      <c r="X9" s="271">
        <f t="shared" ca="1" si="4"/>
        <v>0</v>
      </c>
      <c r="Y9" s="271"/>
      <c r="Z9" s="271"/>
      <c r="AB9" s="273" t="str">
        <f t="shared" ca="1" si="5"/>
        <v>GoldKennecott Utah Copper LLC</v>
      </c>
    </row>
    <row r="10" spans="1:34" s="272" customFormat="1" ht="19.899999999999999" customHeight="1">
      <c r="A10" s="324" t="s">
        <v>774</v>
      </c>
      <c r="B10" s="215" t="str">
        <f ca="1">IF(LEN(A10)=0,"",INDEX('Smelter Look-up'!$A:$A,MATCH($A10,'Smelter Look-up'!$E:$E,0)))</f>
        <v>Tin</v>
      </c>
      <c r="C10" s="219" t="str">
        <f ca="1">IF(LEN(A10)=0,"",INDEX('Smelter Look-up'!$C:$C,MATCH($A10,'Smelter Look-up'!$E:$E,0)))</f>
        <v>Malaysia Smelting Corporation (MSC)</v>
      </c>
      <c r="D10" s="278"/>
      <c r="E10" s="215" t="str">
        <f ca="1">IF(ISERROR($V10),"",OFFSET('Smelter Look-up'!$D$4,$V10-4,0)&amp;"")</f>
        <v>MALAYSIA</v>
      </c>
      <c r="F10" s="215" t="str">
        <f ca="1">IF(ISERROR($V10),"",OFFSET('Smelter Look-up'!$E$4,$V10-4,0))</f>
        <v>CID001105</v>
      </c>
      <c r="G10" s="215" t="str">
        <f ca="1">IF(C10=$X$4,"Enter smelter details",IF(ISERROR($V10),"",OFFSET('Smelter Look-up'!$F$4,$V10-4,0)))</f>
        <v>RMI</v>
      </c>
      <c r="H10" s="216">
        <f ca="1">IF(ISERROR($V10),"",OFFSET('Smelter Look-up'!$G$4,$V10-4,0))</f>
        <v>0</v>
      </c>
      <c r="I10" s="217" t="str">
        <f ca="1">IF(ISERROR($V10),"",OFFSET('Smelter Look-up'!$H$4,$V10-4,0))</f>
        <v>Butterworth</v>
      </c>
      <c r="J10" s="217" t="str">
        <f ca="1">IF(ISERROR($V10),"",OFFSET('Smelter Look-up'!$I$4,$V10-4,0))</f>
        <v>Pulau Pinang</v>
      </c>
      <c r="K10" s="268"/>
      <c r="L10" s="268"/>
      <c r="M10" s="268"/>
      <c r="N10" s="268"/>
      <c r="O10" s="268"/>
      <c r="P10" s="218"/>
      <c r="Q10" s="269"/>
      <c r="R10" s="215" t="str">
        <f ca="1">IF(ISERROR($V10),"",OFFSET('Smelter Look-up'!$C$4,$V10-4,0)&amp;"")</f>
        <v>Malaysia Smelting Corporation (MSC)</v>
      </c>
      <c r="S10" s="222" t="str">
        <f t="shared" ca="1" si="3"/>
        <v>MY</v>
      </c>
      <c r="T10" s="222" t="str">
        <f ca="1">IF(B10="","",IF(ISERROR(MATCH($J10,SorP!$B$1:$B$6230,0)),"",INDIRECT("'SorP'!$A$"&amp;MATCH($J10,SorP!$B$1:$B$6230,0))))</f>
        <v>MY-07</v>
      </c>
      <c r="U10" s="238"/>
      <c r="V10" s="270">
        <f ca="1">IF(C10="",NA(),MATCH($B10&amp;$C10,'Smelter Look-up'!$J:$J,0))</f>
        <v>449</v>
      </c>
      <c r="W10" s="271"/>
      <c r="X10" s="271">
        <f t="shared" ca="1" si="4"/>
        <v>0</v>
      </c>
      <c r="Y10" s="271"/>
      <c r="Z10" s="271"/>
      <c r="AB10" s="273" t="str">
        <f t="shared" ca="1" si="5"/>
        <v>TinMalaysia Smelting Corporation (MSC)</v>
      </c>
    </row>
    <row r="11" spans="1:34" s="272" customFormat="1" ht="19.899999999999999" customHeight="1">
      <c r="A11" s="324" t="s">
        <v>708</v>
      </c>
      <c r="B11" s="215" t="str">
        <f ca="1">IF(LEN(A11)=0,"",INDEX('Smelter Look-up'!$A:$A,MATCH($A11,'Smelter Look-up'!$E:$E,0)))</f>
        <v>Gold</v>
      </c>
      <c r="C11" s="219" t="str">
        <f ca="1">IF(LEN(A11)=0,"",INDEX('Smelter Look-up'!$C:$C,MATCH($A11,'Smelter Look-up'!$E:$E,0)))</f>
        <v>Metalor USA Refining Corporation</v>
      </c>
      <c r="D11" s="278"/>
      <c r="E11" s="215" t="str">
        <f ca="1">IF(ISERROR($V11),"",OFFSET('Smelter Look-up'!$D$4,$V11-4,0)&amp;"")</f>
        <v>UNITED STATES OF AMERICA</v>
      </c>
      <c r="F11" s="215" t="str">
        <f ca="1">IF(ISERROR($V11),"",OFFSET('Smelter Look-up'!$E$4,$V11-4,0))</f>
        <v>CID001157</v>
      </c>
      <c r="G11" s="215" t="str">
        <f ca="1">IF(C11=$X$4,"Enter smelter details",IF(ISERROR($V11),"",OFFSET('Smelter Look-up'!$F$4,$V11-4,0)))</f>
        <v>RMI</v>
      </c>
      <c r="H11" s="216">
        <f ca="1">IF(ISERROR($V11),"",OFFSET('Smelter Look-up'!$G$4,$V11-4,0))</f>
        <v>0</v>
      </c>
      <c r="I11" s="217" t="str">
        <f ca="1">IF(ISERROR($V11),"",OFFSET('Smelter Look-up'!$H$4,$V11-4,0))</f>
        <v>North Attleboro</v>
      </c>
      <c r="J11" s="217" t="str">
        <f ca="1">IF(ISERROR($V11),"",OFFSET('Smelter Look-up'!$I$4,$V11-4,0))</f>
        <v>Massachusetts</v>
      </c>
      <c r="K11" s="268"/>
      <c r="L11" s="268"/>
      <c r="M11" s="268"/>
      <c r="N11" s="268"/>
      <c r="O11" s="268"/>
      <c r="P11" s="218"/>
      <c r="Q11" s="269"/>
      <c r="R11" s="215" t="str">
        <f ca="1">IF(ISERROR($V11),"",OFFSET('Smelter Look-up'!$C$4,$V11-4,0)&amp;"")</f>
        <v>Metalor USA Refining Corporation</v>
      </c>
      <c r="S11" s="222" t="str">
        <f t="shared" ca="1" si="3"/>
        <v>US</v>
      </c>
      <c r="T11" s="222" t="str">
        <f ca="1">IF(B11="","",IF(ISERROR(MATCH($J11,SorP!$B$1:$B$6230,0)),"",INDIRECT("'SorP'!$A$"&amp;MATCH($J11,SorP!$B$1:$B$6230,0))))</f>
        <v>US-MA</v>
      </c>
      <c r="U11" s="238"/>
      <c r="V11" s="270">
        <f ca="1">IF(C11="",NA(),MATCH($B11&amp;$C11,'Smelter Look-up'!$J:$J,0))</f>
        <v>172</v>
      </c>
      <c r="W11" s="271"/>
      <c r="X11" s="271">
        <f t="shared" ca="1" si="4"/>
        <v>0</v>
      </c>
      <c r="Y11" s="271"/>
      <c r="Z11" s="271"/>
      <c r="AB11" s="273" t="str">
        <f t="shared" ca="1" si="5"/>
        <v>GoldMetalor USA Refining Corporation</v>
      </c>
    </row>
    <row r="12" spans="1:34" s="272" customFormat="1" ht="19.899999999999999" customHeight="1">
      <c r="A12" s="324" t="s">
        <v>776</v>
      </c>
      <c r="B12" s="215" t="str">
        <f ca="1">IF(LEN(A12)=0,"",INDEX('Smelter Look-up'!$A:$A,MATCH($A12,'Smelter Look-up'!$E:$E,0)))</f>
        <v>Tin</v>
      </c>
      <c r="C12" s="219" t="str">
        <f ca="1">IF(LEN(A12)=0,"",INDEX('Smelter Look-up'!$C:$C,MATCH($A12,'Smelter Look-up'!$E:$E,0)))</f>
        <v>Minsur</v>
      </c>
      <c r="D12" s="278"/>
      <c r="E12" s="215" t="str">
        <f ca="1">IF(ISERROR($V12),"",OFFSET('Smelter Look-up'!$D$4,$V12-4,0)&amp;"")</f>
        <v>PERU</v>
      </c>
      <c r="F12" s="215" t="str">
        <f ca="1">IF(ISERROR($V12),"",OFFSET('Smelter Look-up'!$E$4,$V12-4,0))</f>
        <v>CID001182</v>
      </c>
      <c r="G12" s="215" t="str">
        <f ca="1">IF(C12=$X$4,"Enter smelter details",IF(ISERROR($V12),"",OFFSET('Smelter Look-up'!$F$4,$V12-4,0)))</f>
        <v>RMI</v>
      </c>
      <c r="H12" s="216">
        <f ca="1">IF(ISERROR($V12),"",OFFSET('Smelter Look-up'!$G$4,$V12-4,0))</f>
        <v>0</v>
      </c>
      <c r="I12" s="217" t="str">
        <f ca="1">IF(ISERROR($V12),"",OFFSET('Smelter Look-up'!$H$4,$V12-4,0))</f>
        <v>Paracas</v>
      </c>
      <c r="J12" s="217" t="str">
        <f ca="1">IF(ISERROR($V12),"",OFFSET('Smelter Look-up'!$I$4,$V12-4,0))</f>
        <v>Ika</v>
      </c>
      <c r="K12" s="268"/>
      <c r="L12" s="268"/>
      <c r="M12" s="268"/>
      <c r="N12" s="268"/>
      <c r="O12" s="268"/>
      <c r="P12" s="218"/>
      <c r="Q12" s="269"/>
      <c r="R12" s="215" t="str">
        <f ca="1">IF(ISERROR($V12),"",OFFSET('Smelter Look-up'!$C$4,$V12-4,0)&amp;"")</f>
        <v>Minsur</v>
      </c>
      <c r="S12" s="222" t="str">
        <f t="shared" ca="1" si="3"/>
        <v>PE</v>
      </c>
      <c r="T12" s="222" t="str">
        <f ca="1">IF(B12="","",IF(ISERROR(MATCH($J12,SorP!$B$1:$B$6230,0)),"",INDIRECT("'SorP'!$A$"&amp;MATCH($J12,SorP!$B$1:$B$6230,0))))</f>
        <v>PE-ICA</v>
      </c>
      <c r="U12" s="238"/>
      <c r="V12" s="270">
        <f ca="1">IF(C12="",NA(),MATCH($B12&amp;$C12,'Smelter Look-up'!$J:$J,0))</f>
        <v>460</v>
      </c>
      <c r="W12" s="271"/>
      <c r="X12" s="271">
        <f t="shared" ca="1" si="4"/>
        <v>0</v>
      </c>
      <c r="Y12" s="271"/>
      <c r="Z12" s="271"/>
      <c r="AB12" s="273" t="str">
        <f t="shared" ca="1" si="5"/>
        <v>TinMinsur</v>
      </c>
    </row>
    <row r="13" spans="1:34" s="272" customFormat="1" ht="19.899999999999999" customHeight="1">
      <c r="A13" s="324" t="s">
        <v>780</v>
      </c>
      <c r="B13" s="215" t="str">
        <f ca="1">IF(LEN(A13)=0,"",INDEX('Smelter Look-up'!$A:$A,MATCH($A13,'Smelter Look-up'!$E:$E,0)))</f>
        <v>Tin</v>
      </c>
      <c r="C13" s="219" t="str">
        <f ca="1">IF(LEN(A13)=0,"",INDEX('Smelter Look-up'!$C:$C,MATCH($A13,'Smelter Look-up'!$E:$E,0)))</f>
        <v>Operaciones Metalurgicas S.A.</v>
      </c>
      <c r="D13" s="278"/>
      <c r="E13" s="215" t="str">
        <f ca="1">IF(ISERROR($V13),"",OFFSET('Smelter Look-up'!$D$4,$V13-4,0)&amp;"")</f>
        <v>BOLIVIA (PLURINATIONAL STATE OF)</v>
      </c>
      <c r="F13" s="215" t="str">
        <f ca="1">IF(ISERROR($V13),"",OFFSET('Smelter Look-up'!$E$4,$V13-4,0))</f>
        <v>CID001337</v>
      </c>
      <c r="G13" s="215" t="str">
        <f ca="1">IF(C13=$X$4,"Enter smelter details",IF(ISERROR($V13),"",OFFSET('Smelter Look-up'!$F$4,$V13-4,0)))</f>
        <v>RMI</v>
      </c>
      <c r="H13" s="216">
        <f ca="1">IF(ISERROR($V13),"",OFFSET('Smelter Look-up'!$G$4,$V13-4,0))</f>
        <v>0</v>
      </c>
      <c r="I13" s="217" t="str">
        <f ca="1">IF(ISERROR($V13),"",OFFSET('Smelter Look-up'!$H$4,$V13-4,0))</f>
        <v>Oruro</v>
      </c>
      <c r="J13" s="217" t="str">
        <f ca="1">IF(ISERROR($V13),"",OFFSET('Smelter Look-up'!$I$4,$V13-4,0))</f>
        <v>Oruro</v>
      </c>
      <c r="K13" s="268"/>
      <c r="L13" s="268"/>
      <c r="M13" s="268"/>
      <c r="N13" s="268"/>
      <c r="O13" s="268"/>
      <c r="P13" s="218"/>
      <c r="Q13" s="269"/>
      <c r="R13" s="215" t="str">
        <f ca="1">IF(ISERROR($V13),"",OFFSET('Smelter Look-up'!$C$4,$V13-4,0)&amp;"")</f>
        <v>Operaciones Metalurgicas S.A.</v>
      </c>
      <c r="S13" s="222" t="str">
        <f t="shared" ca="1" si="3"/>
        <v>BO</v>
      </c>
      <c r="T13" s="222" t="str">
        <f ca="1">IF(B13="","",IF(ISERROR(MATCH($J13,SorP!$B$1:$B$6230,0)),"",INDIRECT("'SorP'!$A$"&amp;MATCH($J13,SorP!$B$1:$B$6230,0))))</f>
        <v>BO-O</v>
      </c>
      <c r="U13" s="238"/>
      <c r="V13" s="270">
        <f ca="1">IF(C13="",NA(),MATCH($B13&amp;$C13,'Smelter Look-up'!$J:$J,0))</f>
        <v>471</v>
      </c>
      <c r="W13" s="271"/>
      <c r="X13" s="271">
        <f t="shared" ca="1" si="4"/>
        <v>0</v>
      </c>
      <c r="Y13" s="271"/>
      <c r="Z13" s="271"/>
      <c r="AB13" s="273" t="str">
        <f t="shared" ca="1" si="5"/>
        <v>TinOperaciones Metalurgicas S.A.</v>
      </c>
    </row>
    <row r="14" spans="1:34" s="272" customFormat="1" ht="19.899999999999999" customHeight="1">
      <c r="A14" s="324" t="s">
        <v>804</v>
      </c>
      <c r="B14" s="215" t="str">
        <f ca="1">IF(LEN(A14)=0,"",INDEX('Smelter Look-up'!$A:$A,MATCH($A14,'Smelter Look-up'!$E:$E,0)))</f>
        <v>Tin</v>
      </c>
      <c r="C14" s="219" t="str">
        <f ca="1">IF(LEN(A14)=0,"",INDEX('Smelter Look-up'!$C:$C,MATCH($A14,'Smelter Look-up'!$E:$E,0)))</f>
        <v>PT Timah Tbk Kundur</v>
      </c>
      <c r="D14" s="278"/>
      <c r="E14" s="215" t="str">
        <f ca="1">IF(ISERROR($V14),"",OFFSET('Smelter Look-up'!$D$4,$V14-4,0)&amp;"")</f>
        <v>INDONESIA</v>
      </c>
      <c r="F14" s="215" t="str">
        <f ca="1">IF(ISERROR($V14),"",OFFSET('Smelter Look-up'!$E$4,$V14-4,0))</f>
        <v>CID001477</v>
      </c>
      <c r="G14" s="215" t="str">
        <f ca="1">IF(C14=$X$4,"Enter smelter details",IF(ISERROR($V14),"",OFFSET('Smelter Look-up'!$F$4,$V14-4,0)))</f>
        <v>RMI</v>
      </c>
      <c r="H14" s="216">
        <f ca="1">IF(ISERROR($V14),"",OFFSET('Smelter Look-up'!$G$4,$V14-4,0))</f>
        <v>0</v>
      </c>
      <c r="I14" s="217" t="str">
        <f ca="1">IF(ISERROR($V14),"",OFFSET('Smelter Look-up'!$H$4,$V14-4,0))</f>
        <v>Kundur</v>
      </c>
      <c r="J14" s="217" t="str">
        <f ca="1">IF(ISERROR($V14),"",OFFSET('Smelter Look-up'!$I$4,$V14-4,0))</f>
        <v>Riau</v>
      </c>
      <c r="K14" s="268"/>
      <c r="L14" s="268"/>
      <c r="M14" s="268"/>
      <c r="N14" s="268"/>
      <c r="O14" s="268"/>
      <c r="P14" s="218"/>
      <c r="Q14" s="269"/>
      <c r="R14" s="215" t="str">
        <f ca="1">IF(ISERROR($V14),"",OFFSET('Smelter Look-up'!$C$4,$V14-4,0)&amp;"")</f>
        <v>PT Timah Tbk Kundur</v>
      </c>
      <c r="S14" s="222" t="str">
        <f t="shared" ca="1" si="3"/>
        <v>ID</v>
      </c>
      <c r="T14" s="222" t="str">
        <f ca="1">IF(B14="","",IF(ISERROR(MATCH($J14,SorP!$B$1:$B$6230,0)),"",INDIRECT("'SorP'!$A$"&amp;MATCH($J14,SorP!$B$1:$B$6230,0))))</f>
        <v>ID-RI</v>
      </c>
      <c r="U14" s="238"/>
      <c r="V14" s="270">
        <f ca="1">IF(C14="",NA(),MATCH($B14&amp;$C14,'Smelter Look-up'!$J:$J,0))</f>
        <v>491</v>
      </c>
      <c r="W14" s="271"/>
      <c r="X14" s="271">
        <f t="shared" ca="1" si="4"/>
        <v>0</v>
      </c>
      <c r="Y14" s="271"/>
      <c r="Z14" s="271"/>
      <c r="AB14" s="273" t="str">
        <f t="shared" ca="1" si="5"/>
        <v>TinPT Timah Tbk Kundur</v>
      </c>
    </row>
    <row r="15" spans="1:34" s="272" customFormat="1" ht="19.899999999999999" customHeight="1">
      <c r="A15" s="324" t="s">
        <v>724</v>
      </c>
      <c r="B15" s="215" t="str">
        <f ca="1">IF(LEN(A15)=0,"",INDEX('Smelter Look-up'!$A:$A,MATCH($A15,'Smelter Look-up'!$E:$E,0)))</f>
        <v>Gold</v>
      </c>
      <c r="C15" s="219" t="str">
        <f ca="1">IF(LEN(A15)=0,"",INDEX('Smelter Look-up'!$C:$C,MATCH($A15,'Smelter Look-up'!$E:$E,0)))</f>
        <v>Royal Canadian Mint</v>
      </c>
      <c r="D15" s="278"/>
      <c r="E15" s="215" t="str">
        <f ca="1">IF(ISERROR($V15),"",OFFSET('Smelter Look-up'!$D$4,$V15-4,0)&amp;"")</f>
        <v>CANADA</v>
      </c>
      <c r="F15" s="215" t="str">
        <f ca="1">IF(ISERROR($V15),"",OFFSET('Smelter Look-up'!$E$4,$V15-4,0))</f>
        <v>CID001534</v>
      </c>
      <c r="G15" s="215" t="str">
        <f ca="1">IF(C15=$X$4,"Enter smelter details",IF(ISERROR($V15),"",OFFSET('Smelter Look-up'!$F$4,$V15-4,0)))</f>
        <v>RMI</v>
      </c>
      <c r="H15" s="216">
        <f ca="1">IF(ISERROR($V15),"",OFFSET('Smelter Look-up'!$G$4,$V15-4,0))</f>
        <v>0</v>
      </c>
      <c r="I15" s="217" t="str">
        <f ca="1">IF(ISERROR($V15),"",OFFSET('Smelter Look-up'!$H$4,$V15-4,0))</f>
        <v>Ottawa</v>
      </c>
      <c r="J15" s="217" t="str">
        <f ca="1">IF(ISERROR($V15),"",OFFSET('Smelter Look-up'!$I$4,$V15-4,0))</f>
        <v>Ontario</v>
      </c>
      <c r="K15" s="268"/>
      <c r="L15" s="268"/>
      <c r="M15" s="268"/>
      <c r="N15" s="268"/>
      <c r="O15" s="268"/>
      <c r="P15" s="218"/>
      <c r="Q15" s="269"/>
      <c r="R15" s="215" t="str">
        <f ca="1">IF(ISERROR($V15),"",OFFSET('Smelter Look-up'!$C$4,$V15-4,0)&amp;"")</f>
        <v>Royal Canadian Mint</v>
      </c>
      <c r="S15" s="222" t="str">
        <f t="shared" ca="1" si="3"/>
        <v>CA</v>
      </c>
      <c r="T15" s="222" t="str">
        <f ca="1">IF(B15="","",IF(ISERROR(MATCH($J15,SorP!$B$1:$B$6230,0)),"",INDIRECT("'SorP'!$A$"&amp;MATCH($J15,SorP!$B$1:$B$6230,0))))</f>
        <v>CA-ON</v>
      </c>
      <c r="U15" s="238"/>
      <c r="V15" s="270">
        <f ca="1">IF(C15="",NA(),MATCH($B15&amp;$C15,'Smelter Look-up'!$J:$J,0))</f>
        <v>215</v>
      </c>
      <c r="W15" s="271"/>
      <c r="X15" s="271">
        <f t="shared" ca="1" si="4"/>
        <v>0</v>
      </c>
      <c r="Y15" s="271"/>
      <c r="Z15" s="271"/>
      <c r="AB15" s="273" t="str">
        <f t="shared" ca="1" si="5"/>
        <v>GoldRoyal Canadian Mint</v>
      </c>
    </row>
    <row r="16" spans="1:34" s="272" customFormat="1" ht="19.899999999999999" customHeight="1">
      <c r="A16" s="324" t="s">
        <v>788</v>
      </c>
      <c r="B16" s="215" t="str">
        <f ca="1">IF(LEN(A16)=0,"",INDEX('Smelter Look-up'!$A:$A,MATCH($A16,'Smelter Look-up'!$E:$E,0)))</f>
        <v>Tin</v>
      </c>
      <c r="C16" s="219" t="str">
        <f ca="1">IF(LEN(A16)=0,"",INDEX('Smelter Look-up'!$C:$C,MATCH($A16,'Smelter Look-up'!$E:$E,0)))</f>
        <v>Thaisarco</v>
      </c>
      <c r="D16" s="278"/>
      <c r="E16" s="215" t="str">
        <f ca="1">IF(ISERROR($V16),"",OFFSET('Smelter Look-up'!$D$4,$V16-4,0)&amp;"")</f>
        <v>THAILAND</v>
      </c>
      <c r="F16" s="215" t="str">
        <f ca="1">IF(ISERROR($V16),"",OFFSET('Smelter Look-up'!$E$4,$V16-4,0))</f>
        <v>CID001898</v>
      </c>
      <c r="G16" s="215" t="str">
        <f ca="1">IF(C16=$X$4,"Enter smelter details",IF(ISERROR($V16),"",OFFSET('Smelter Look-up'!$F$4,$V16-4,0)))</f>
        <v>RMI</v>
      </c>
      <c r="H16" s="216">
        <f ca="1">IF(ISERROR($V16),"",OFFSET('Smelter Look-up'!$G$4,$V16-4,0))</f>
        <v>0</v>
      </c>
      <c r="I16" s="217" t="str">
        <f ca="1">IF(ISERROR($V16),"",OFFSET('Smelter Look-up'!$H$4,$V16-4,0))</f>
        <v>Amphur Muang</v>
      </c>
      <c r="J16" s="217" t="str">
        <f ca="1">IF(ISERROR($V16),"",OFFSET('Smelter Look-up'!$I$4,$V16-4,0))</f>
        <v>Phuket</v>
      </c>
      <c r="K16" s="268"/>
      <c r="L16" s="268"/>
      <c r="M16" s="268"/>
      <c r="N16" s="268"/>
      <c r="O16" s="268"/>
      <c r="P16" s="218"/>
      <c r="Q16" s="269"/>
      <c r="R16" s="215" t="str">
        <f ca="1">IF(ISERROR($V16),"",OFFSET('Smelter Look-up'!$C$4,$V16-4,0)&amp;"")</f>
        <v>Thaisarco</v>
      </c>
      <c r="S16" s="222" t="str">
        <f t="shared" ca="1" si="3"/>
        <v>TH</v>
      </c>
      <c r="T16" s="222" t="str">
        <f ca="1">IF(B16="","",IF(ISERROR(MATCH($J16,SorP!$B$1:$B$6230,0)),"",INDIRECT("'SorP'!$A$"&amp;MATCH($J16,SorP!$B$1:$B$6230,0))))</f>
        <v>TH-83</v>
      </c>
      <c r="U16" s="238"/>
      <c r="V16" s="270">
        <f ca="1">IF(C16="",NA(),MATCH($B16&amp;$C16,'Smelter Look-up'!$J:$J,0))</f>
        <v>504</v>
      </c>
      <c r="W16" s="271"/>
      <c r="X16" s="271">
        <f t="shared" ca="1" si="4"/>
        <v>0</v>
      </c>
      <c r="Y16" s="271"/>
      <c r="Z16" s="271"/>
      <c r="AB16" s="273" t="str">
        <f t="shared" ca="1" si="5"/>
        <v>TinThaisarco</v>
      </c>
    </row>
    <row r="17" spans="1:28" s="272" customFormat="1" ht="19.899999999999999" customHeight="1">
      <c r="A17" s="324" t="s">
        <v>738</v>
      </c>
      <c r="B17" s="215" t="str">
        <f ca="1">IF(LEN(A17)=0,"",INDEX('Smelter Look-up'!$A:$A,MATCH($A17,'Smelter Look-up'!$E:$E,0)))</f>
        <v>Gold</v>
      </c>
      <c r="C17" s="219" t="str">
        <f ca="1">IF(LEN(A17)=0,"",INDEX('Smelter Look-up'!$C:$C,MATCH($A17,'Smelter Look-up'!$E:$E,0)))</f>
        <v>Umicore S.A. Business Unit Precious Metals Refining</v>
      </c>
      <c r="D17" s="278"/>
      <c r="E17" s="215" t="str">
        <f ca="1">IF(ISERROR($V17),"",OFFSET('Smelter Look-up'!$D$4,$V17-4,0)&amp;"")</f>
        <v>BELGIUM</v>
      </c>
      <c r="F17" s="215" t="str">
        <f ca="1">IF(ISERROR($V17),"",OFFSET('Smelter Look-up'!$E$4,$V17-4,0))</f>
        <v>CID001980</v>
      </c>
      <c r="G17" s="215" t="str">
        <f ca="1">IF(C17=$X$4,"Enter smelter details",IF(ISERROR($V17),"",OFFSET('Smelter Look-up'!$F$4,$V17-4,0)))</f>
        <v>RMI</v>
      </c>
      <c r="H17" s="216">
        <f ca="1">IF(ISERROR($V17),"",OFFSET('Smelter Look-up'!$G$4,$V17-4,0))</f>
        <v>0</v>
      </c>
      <c r="I17" s="217" t="str">
        <f ca="1">IF(ISERROR($V17),"",OFFSET('Smelter Look-up'!$H$4,$V17-4,0))</f>
        <v>Hoboken</v>
      </c>
      <c r="J17" s="217" t="str">
        <f ca="1">IF(ISERROR($V17),"",OFFSET('Smelter Look-up'!$I$4,$V17-4,0))</f>
        <v>Antwerpen</v>
      </c>
      <c r="K17" s="268"/>
      <c r="L17" s="268"/>
      <c r="M17" s="268"/>
      <c r="N17" s="268"/>
      <c r="O17" s="268"/>
      <c r="P17" s="218"/>
      <c r="Q17" s="269"/>
      <c r="R17" s="215" t="str">
        <f ca="1">IF(ISERROR($V17),"",OFFSET('Smelter Look-up'!$C$4,$V17-4,0)&amp;"")</f>
        <v>Umicore S.A. Business Unit Precious Metals Refining</v>
      </c>
      <c r="S17" s="222" t="str">
        <f t="shared" ca="1" si="3"/>
        <v>BE</v>
      </c>
      <c r="T17" s="222" t="str">
        <f ca="1">IF(B17="","",IF(ISERROR(MATCH($J17,SorP!$B$1:$B$6230,0)),"",INDIRECT("'SorP'!$A$"&amp;MATCH($J17,SorP!$B$1:$B$6230,0))))</f>
        <v>BE-VAN</v>
      </c>
      <c r="U17" s="238"/>
      <c r="V17" s="270">
        <f ca="1">IF(C17="",NA(),MATCH($B17&amp;$C17,'Smelter Look-up'!$J:$J,0))</f>
        <v>286</v>
      </c>
      <c r="W17" s="271"/>
      <c r="X17" s="271">
        <f t="shared" ca="1" si="4"/>
        <v>0</v>
      </c>
      <c r="Y17" s="271"/>
      <c r="Z17" s="271"/>
      <c r="AB17" s="273" t="str">
        <f t="shared" ca="1" si="5"/>
        <v>GoldUmicore S.A. Business Unit Precious Metals Refining</v>
      </c>
    </row>
    <row r="18" spans="1:28" s="272" customFormat="1" ht="19.899999999999999" customHeight="1">
      <c r="A18" s="214" t="s">
        <v>739</v>
      </c>
      <c r="B18" s="215" t="str">
        <f ca="1">IF(LEN(A18)=0,"",INDEX('Smelter Look-up'!$A:$A,MATCH($A18,'Smelter Look-up'!$E:$E,0)))</f>
        <v>Gold</v>
      </c>
      <c r="C18" s="219" t="str">
        <f ca="1">IF(LEN(A18)=0,"",INDEX('Smelter Look-up'!$C:$C,MATCH($A18,'Smelter Look-up'!$E:$E,0)))</f>
        <v>United Precious Metal Refining, Inc.</v>
      </c>
      <c r="D18" s="278"/>
      <c r="E18" s="215" t="str">
        <f ca="1">IF(ISERROR($V18),"",OFFSET('Smelter Look-up'!$D$4,$V18-4,0)&amp;"")</f>
        <v>UNITED STATES OF AMERICA</v>
      </c>
      <c r="F18" s="215" t="str">
        <f ca="1">IF(ISERROR($V18),"",OFFSET('Smelter Look-up'!$E$4,$V18-4,0))</f>
        <v>CID001993</v>
      </c>
      <c r="G18" s="215" t="str">
        <f ca="1">IF(C18=$X$4,"Enter smelter details",IF(ISERROR($V18),"",OFFSET('Smelter Look-up'!$F$4,$V18-4,0)))</f>
        <v>RMI</v>
      </c>
      <c r="H18" s="216">
        <f ca="1">IF(ISERROR($V18),"",OFFSET('Smelter Look-up'!$G$4,$V18-4,0))</f>
        <v>0</v>
      </c>
      <c r="I18" s="217" t="str">
        <f ca="1">IF(ISERROR($V18),"",OFFSET('Smelter Look-up'!$H$4,$V18-4,0))</f>
        <v>Alden</v>
      </c>
      <c r="J18" s="217" t="str">
        <f ca="1">IF(ISERROR($V18),"",OFFSET('Smelter Look-up'!$I$4,$V18-4,0))</f>
        <v>New York</v>
      </c>
      <c r="K18" s="268"/>
      <c r="L18" s="268"/>
      <c r="M18" s="268"/>
      <c r="N18" s="268"/>
      <c r="O18" s="268"/>
      <c r="P18" s="218"/>
      <c r="Q18" s="269"/>
      <c r="R18" s="215" t="str">
        <f ca="1">IF(ISERROR($V18),"",OFFSET('Smelter Look-up'!$C$4,$V18-4,0)&amp;"")</f>
        <v>United Precious Metal Refining, Inc.</v>
      </c>
      <c r="S18" s="222" t="str">
        <f t="shared" ca="1" si="3"/>
        <v>US</v>
      </c>
      <c r="T18" s="222" t="str">
        <f ca="1">IF(B18="","",IF(ISERROR(MATCH($J18,SorP!$B$1:$B$6230,0)),"",INDIRECT("'SorP'!$A$"&amp;MATCH($J18,SorP!$B$1:$B$6230,0))))</f>
        <v>US-NY</v>
      </c>
      <c r="U18" s="238"/>
      <c r="V18" s="270">
        <f ca="1">IF(C18="",NA(),MATCH($B18&amp;$C18,'Smelter Look-up'!$J:$J,0))</f>
        <v>287</v>
      </c>
      <c r="W18" s="271"/>
      <c r="X18" s="271">
        <f t="shared" ca="1" si="4"/>
        <v>0</v>
      </c>
      <c r="Y18" s="271"/>
      <c r="Z18" s="271"/>
      <c r="AB18" s="273" t="str">
        <f t="shared" ca="1" si="5"/>
        <v>GoldUnited Precious Metal Refining, Inc.</v>
      </c>
    </row>
    <row r="19" spans="1:28" s="272" customFormat="1" ht="20.25">
      <c r="A19" s="214" t="s">
        <v>651</v>
      </c>
      <c r="B19" s="215" t="str">
        <f ca="1">IF(LEN(A19)=0,"",INDEX('Smelter Look-up'!$A:$A,MATCH($A19,'Smelter Look-up'!$E:$E,0)))</f>
        <v>Gold</v>
      </c>
      <c r="C19" s="219" t="str">
        <f ca="1">IF(LEN(A19)=0,"",INDEX('Smelter Look-up'!$C:$C,MATCH($A19,'Smelter Look-up'!$E:$E,0)))</f>
        <v>Allgemeine Gold-und Silberscheideanstalt A.G.</v>
      </c>
      <c r="D19" s="278"/>
      <c r="E19" s="215" t="str">
        <f ca="1">IF(ISERROR($V19),"",OFFSET('Smelter Look-up'!$D$4,$V19-4,0)&amp;"")</f>
        <v>GERMANY</v>
      </c>
      <c r="F19" s="215" t="str">
        <f ca="1">IF(ISERROR($V19),"",OFFSET('Smelter Look-up'!$E$4,$V19-4,0))</f>
        <v>CID000035</v>
      </c>
      <c r="G19" s="215" t="str">
        <f ca="1">IF(C19=$X$4,"Enter smelter details",IF(ISERROR($V19),"",OFFSET('Smelter Look-up'!$F$4,$V19-4,0)))</f>
        <v>RMI</v>
      </c>
      <c r="H19" s="216">
        <f ca="1">IF(ISERROR($V19),"",OFFSET('Smelter Look-up'!$G$4,$V19-4,0))</f>
        <v>0</v>
      </c>
      <c r="I19" s="217" t="str">
        <f ca="1">IF(ISERROR($V19),"",OFFSET('Smelter Look-up'!$H$4,$V19-4,0))</f>
        <v>Pforzheim</v>
      </c>
      <c r="J19" s="217" t="str">
        <f ca="1">IF(ISERROR($V19),"",OFFSET('Smelter Look-up'!$I$4,$V19-4,0))</f>
        <v>Baden-Württemberg</v>
      </c>
      <c r="K19" s="268"/>
      <c r="L19" s="268"/>
      <c r="M19" s="268"/>
      <c r="N19" s="268"/>
      <c r="O19" s="268"/>
      <c r="P19" s="218"/>
      <c r="Q19" s="269"/>
      <c r="R19" s="215" t="str">
        <f ca="1">IF(ISERROR($V19),"",OFFSET('Smelter Look-up'!$C$4,$V19-4,0)&amp;"")</f>
        <v>Allgemeine Gold-und Silberscheideanstalt A.G.</v>
      </c>
      <c r="S19" s="222" t="str">
        <f t="shared" ca="1" si="3"/>
        <v>DE</v>
      </c>
      <c r="T19" s="222" t="str">
        <f ca="1">IF(B19="","",IF(ISERROR(MATCH($J19,SorP!$B$1:$B$6230,0)),"",INDIRECT("'SorP'!$A$"&amp;MATCH($J19,SorP!$B$1:$B$6230,0))))</f>
        <v>DE-BW</v>
      </c>
      <c r="U19" s="238"/>
      <c r="V19" s="270">
        <f ca="1">IF(C19="",NA(),MATCH($B19&amp;$C19,'Smelter Look-up'!$J:$J,0))</f>
        <v>16</v>
      </c>
      <c r="W19" s="271"/>
      <c r="X19" s="271">
        <f t="shared" ca="1" si="4"/>
        <v>0</v>
      </c>
      <c r="Y19" s="271"/>
      <c r="Z19" s="271"/>
      <c r="AB19" s="273" t="str">
        <f t="shared" ca="1" si="5"/>
        <v>GoldAllgemeine Gold-und Silberscheideanstalt A.G.</v>
      </c>
    </row>
    <row r="20" spans="1:28" s="272" customFormat="1" ht="20.25">
      <c r="A20" s="214" t="s">
        <v>767</v>
      </c>
      <c r="B20" s="215" t="str">
        <f ca="1">IF(LEN(A20)=0,"",INDEX('Smelter Look-up'!$A:$A,MATCH($A20,'Smelter Look-up'!$E:$E,0)))</f>
        <v>Tin</v>
      </c>
      <c r="C20" s="219" t="str">
        <f ca="1">IF(LEN(A20)=0,"",INDEX('Smelter Look-up'!$C:$C,MATCH($A20,'Smelter Look-up'!$E:$E,0)))</f>
        <v>EM Vinto</v>
      </c>
      <c r="D20" s="278"/>
      <c r="E20" s="215" t="str">
        <f ca="1">IF(ISERROR($V20),"",OFFSET('Smelter Look-up'!$D$4,$V20-4,0)&amp;"")</f>
        <v>BOLIVIA (PLURINATIONAL STATE OF)</v>
      </c>
      <c r="F20" s="215" t="str">
        <f ca="1">IF(ISERROR($V20),"",OFFSET('Smelter Look-up'!$E$4,$V20-4,0))</f>
        <v>CID000438</v>
      </c>
      <c r="G20" s="215" t="str">
        <f ca="1">IF(C20=$X$4,"Enter smelter details",IF(ISERROR($V20),"",OFFSET('Smelter Look-up'!$F$4,$V20-4,0)))</f>
        <v>RMI</v>
      </c>
      <c r="H20" s="216">
        <f ca="1">IF(ISERROR($V20),"",OFFSET('Smelter Look-up'!$G$4,$V20-4,0))</f>
        <v>0</v>
      </c>
      <c r="I20" s="217" t="str">
        <f ca="1">IF(ISERROR($V20),"",OFFSET('Smelter Look-up'!$H$4,$V20-4,0))</f>
        <v>Oruro</v>
      </c>
      <c r="J20" s="217" t="str">
        <f ca="1">IF(ISERROR($V20),"",OFFSET('Smelter Look-up'!$I$4,$V20-4,0))</f>
        <v>Oruro</v>
      </c>
      <c r="K20" s="268"/>
      <c r="L20" s="268"/>
      <c r="M20" s="268"/>
      <c r="N20" s="268"/>
      <c r="O20" s="268"/>
      <c r="P20" s="218"/>
      <c r="Q20" s="269"/>
      <c r="R20" s="215" t="str">
        <f ca="1">IF(ISERROR($V20),"",OFFSET('Smelter Look-up'!$C$4,$V20-4,0)&amp;"")</f>
        <v>EM Vinto</v>
      </c>
      <c r="S20" s="222" t="str">
        <f t="shared" ca="1" si="3"/>
        <v>BO</v>
      </c>
      <c r="T20" s="222" t="str">
        <f ca="1">IF(B20="","",IF(ISERROR(MATCH($J20,SorP!$B$1:$B$6230,0)),"",INDIRECT("'SorP'!$A$"&amp;MATCH($J20,SorP!$B$1:$B$6230,0))))</f>
        <v>BO-O</v>
      </c>
      <c r="U20" s="238"/>
      <c r="V20" s="270">
        <f ca="1">IF(C20="",NA(),MATCH($B20&amp;$C20,'Smelter Look-up'!$J:$J,0))</f>
        <v>412</v>
      </c>
      <c r="W20" s="271"/>
      <c r="X20" s="271">
        <f t="shared" ca="1" si="4"/>
        <v>0</v>
      </c>
      <c r="Y20" s="271"/>
      <c r="Z20" s="271"/>
      <c r="AB20" s="273" t="str">
        <f t="shared" ca="1" si="5"/>
        <v>TinEM Vinto</v>
      </c>
    </row>
    <row r="21" spans="1:28" s="272" customFormat="1" ht="20.25">
      <c r="A21" s="214" t="s">
        <v>783</v>
      </c>
      <c r="B21" s="215" t="str">
        <f ca="1">IF(LEN(A21)=0,"",INDEX('Smelter Look-up'!$A:$A,MATCH($A21,'Smelter Look-up'!$E:$E,0)))</f>
        <v>Tin</v>
      </c>
      <c r="C21" s="219" t="str">
        <f ca="1">IF(LEN(A21)=0,"",INDEX('Smelter Look-up'!$C:$C,MATCH($A21,'Smelter Look-up'!$E:$E,0)))</f>
        <v>PT Refined Bangka Tin</v>
      </c>
      <c r="D21" s="278"/>
      <c r="E21" s="215" t="str">
        <f ca="1">IF(ISERROR($V21),"",OFFSET('Smelter Look-up'!$D$4,$V21-4,0)&amp;"")</f>
        <v>INDONESIA</v>
      </c>
      <c r="F21" s="215" t="str">
        <f ca="1">IF(ISERROR($V21),"",OFFSET('Smelter Look-up'!$E$4,$V21-4,0))</f>
        <v>CID001460</v>
      </c>
      <c r="G21" s="215" t="str">
        <f ca="1">IF(C21=$X$4,"Enter smelter details",IF(ISERROR($V21),"",OFFSET('Smelter Look-up'!$F$4,$V21-4,0)))</f>
        <v>RMI</v>
      </c>
      <c r="H21" s="216">
        <f ca="1">IF(ISERROR($V21),"",OFFSET('Smelter Look-up'!$G$4,$V21-4,0))</f>
        <v>0</v>
      </c>
      <c r="I21" s="217" t="str">
        <f ca="1">IF(ISERROR($V21),"",OFFSET('Smelter Look-up'!$H$4,$V21-4,0))</f>
        <v>Sungailiat</v>
      </c>
      <c r="J21" s="217" t="str">
        <f ca="1">IF(ISERROR($V21),"",OFFSET('Smelter Look-up'!$I$4,$V21-4,0))</f>
        <v>Kepulauan Bangka Belitung</v>
      </c>
      <c r="K21" s="268"/>
      <c r="L21" s="268"/>
      <c r="M21" s="268"/>
      <c r="N21" s="268"/>
      <c r="O21" s="268"/>
      <c r="P21" s="218"/>
      <c r="Q21" s="269"/>
      <c r="R21" s="215" t="str">
        <f ca="1">IF(ISERROR($V21),"",OFFSET('Smelter Look-up'!$C$4,$V21-4,0)&amp;"")</f>
        <v>PT Refined Bangka Tin</v>
      </c>
      <c r="S21" s="222" t="str">
        <f t="shared" ca="1" si="3"/>
        <v>ID</v>
      </c>
      <c r="T21" s="222" t="str">
        <f ca="1">IF(B21="","",IF(ISERROR(MATCH($J21,SorP!$B$1:$B$6230,0)),"",INDIRECT("'SorP'!$A$"&amp;MATCH($J21,SorP!$B$1:$B$6230,0))))</f>
        <v>ID-BB</v>
      </c>
      <c r="U21" s="238"/>
      <c r="V21" s="270">
        <f ca="1">IF(C21="",NA(),MATCH($B21&amp;$C21,'Smelter Look-up'!$J:$J,0))</f>
        <v>487</v>
      </c>
      <c r="W21" s="271"/>
      <c r="X21" s="271">
        <f t="shared" ca="1" si="4"/>
        <v>0</v>
      </c>
      <c r="Y21" s="271"/>
      <c r="Z21" s="271"/>
      <c r="AB21" s="273" t="str">
        <f t="shared" ca="1" si="5"/>
        <v>TinPT Refined Bangka Tin</v>
      </c>
    </row>
    <row r="22" spans="1:28" s="272" customFormat="1" ht="51">
      <c r="A22" s="214" t="s">
        <v>784</v>
      </c>
      <c r="B22" s="215" t="str">
        <f ca="1">IF(LEN(A22)=0,"",INDEX('Smelter Look-up'!$A:$A,MATCH($A22,'Smelter Look-up'!$E:$E,0)))</f>
        <v>Tin</v>
      </c>
      <c r="C22" s="219" t="str">
        <f ca="1">IF(LEN(A22)=0,"",INDEX('Smelter Look-up'!$C:$C,MATCH($A22,'Smelter Look-up'!$E:$E,0)))</f>
        <v>PT Timah Tbk Mentok</v>
      </c>
      <c r="D22" s="278"/>
      <c r="E22" s="215" t="str">
        <f ca="1">IF(ISERROR($V22),"",OFFSET('Smelter Look-up'!$D$4,$V22-4,0)&amp;"")</f>
        <v>INDONESIA</v>
      </c>
      <c r="F22" s="215" t="str">
        <f ca="1">IF(ISERROR($V22),"",OFFSET('Smelter Look-up'!$E$4,$V22-4,0))</f>
        <v>CID001482</v>
      </c>
      <c r="G22" s="215" t="str">
        <f ca="1">IF(C22=$X$4,"Enter smelter details",IF(ISERROR($V22),"",OFFSET('Smelter Look-up'!$F$4,$V22-4,0)))</f>
        <v>RMI</v>
      </c>
      <c r="H22" s="216">
        <f ca="1">IF(ISERROR($V22),"",OFFSET('Smelter Look-up'!$G$4,$V22-4,0))</f>
        <v>0</v>
      </c>
      <c r="I22" s="217" t="str">
        <f ca="1">IF(ISERROR($V22),"",OFFSET('Smelter Look-up'!$H$4,$V22-4,0))</f>
        <v>Mentok</v>
      </c>
      <c r="J22" s="217" t="str">
        <f ca="1">IF(ISERROR($V22),"",OFFSET('Smelter Look-up'!$I$4,$V22-4,0))</f>
        <v>Kepulauan Bangka Belitung</v>
      </c>
      <c r="K22" s="268"/>
      <c r="L22" s="268"/>
      <c r="M22" s="268"/>
      <c r="N22" s="268"/>
      <c r="O22" s="268"/>
      <c r="P22" s="218"/>
      <c r="Q22" s="269"/>
      <c r="R22" s="215" t="str">
        <f ca="1">IF(ISERROR($V22),"",OFFSET('Smelter Look-up'!$C$4,$V22-4,0)&amp;"")</f>
        <v>PT Timah Tbk Mentok</v>
      </c>
      <c r="S22" s="222" t="str">
        <f t="shared" ca="1" si="3"/>
        <v>ID</v>
      </c>
      <c r="T22" s="222" t="str">
        <f ca="1">IF(B22="","",IF(ISERROR(MATCH($J22,SorP!$B$1:$B$6230,0)),"",INDIRECT("'SorP'!$A$"&amp;MATCH($J22,SorP!$B$1:$B$6230,0))))</f>
        <v>ID-BB</v>
      </c>
      <c r="U22" s="238"/>
      <c r="V22" s="270">
        <f ca="1">IF(C22="",NA(),MATCH($B22&amp;$C22,'Smelter Look-up'!$J:$J,0))</f>
        <v>492</v>
      </c>
      <c r="W22" s="271"/>
      <c r="X22" s="271">
        <f t="shared" ca="1" si="4"/>
        <v>0</v>
      </c>
      <c r="Y22" s="271"/>
      <c r="Z22" s="271"/>
      <c r="AB22" s="273" t="str">
        <f t="shared" ca="1" si="5"/>
        <v>TinPT Timah Tbk Mentok</v>
      </c>
    </row>
    <row r="23" spans="1:28" s="272" customFormat="1" ht="51">
      <c r="A23" s="214" t="s">
        <v>15410</v>
      </c>
      <c r="B23" s="215" t="str">
        <f ca="1">IF(LEN(A23)=0,"",INDEX('Smelter Look-up'!$A:$A,MATCH($A23,'Smelter Look-up'!$E:$E,0)))</f>
        <v>Tin</v>
      </c>
      <c r="C23" s="219" t="str">
        <f ca="1">IF(LEN(A23)=0,"",INDEX('Smelter Look-up'!$C:$C,MATCH($A23,'Smelter Look-up'!$E:$E,0)))</f>
        <v>PT Tinindo Inter Nusa</v>
      </c>
      <c r="D23" s="278"/>
      <c r="E23" s="215" t="str">
        <f ca="1">IF(ISERROR($V23),"",OFFSET('Smelter Look-up'!$D$4,$V23-4,0)&amp;"")</f>
        <v>INDONESIA</v>
      </c>
      <c r="F23" s="215" t="str">
        <f ca="1">IF(ISERROR($V23),"",OFFSET('Smelter Look-up'!$E$4,$V23-4,0))</f>
        <v>CID001490</v>
      </c>
      <c r="G23" s="215" t="str">
        <f ca="1">IF(C23=$X$4,"Enter smelter details",IF(ISERROR($V23),"",OFFSET('Smelter Look-up'!$F$4,$V23-4,0)))</f>
        <v>RMI</v>
      </c>
      <c r="H23" s="216">
        <f ca="1">IF(ISERROR($V23),"",OFFSET('Smelter Look-up'!$G$4,$V23-4,0))</f>
        <v>0</v>
      </c>
      <c r="I23" s="217" t="str">
        <f ca="1">IF(ISERROR($V23),"",OFFSET('Smelter Look-up'!$H$4,$V23-4,0))</f>
        <v>Pangkal Pinang</v>
      </c>
      <c r="J23" s="217" t="str">
        <f ca="1">IF(ISERROR($V23),"",OFFSET('Smelter Look-up'!$I$4,$V23-4,0))</f>
        <v>Kepulauan Bangka Belitung</v>
      </c>
      <c r="K23" s="268"/>
      <c r="L23" s="268"/>
      <c r="M23" s="268"/>
      <c r="N23" s="268"/>
      <c r="O23" s="268"/>
      <c r="P23" s="218"/>
      <c r="Q23" s="269"/>
      <c r="R23" s="215" t="str">
        <f ca="1">IF(ISERROR($V23),"",OFFSET('Smelter Look-up'!$C$4,$V23-4,0)&amp;"")</f>
        <v>PT Tinindo Inter Nusa</v>
      </c>
      <c r="S23" s="222" t="str">
        <f t="shared" ca="1" si="3"/>
        <v>ID</v>
      </c>
      <c r="T23" s="222" t="str">
        <f ca="1">IF(B23="","",IF(ISERROR(MATCH($J23,SorP!$B$1:$B$6230,0)),"",INDIRECT("'SorP'!$A$"&amp;MATCH($J23,SorP!$B$1:$B$6230,0))))</f>
        <v>ID-BB</v>
      </c>
      <c r="U23" s="238"/>
      <c r="V23" s="270">
        <f ca="1">IF(C23="",NA(),MATCH($B23&amp;$C23,'Smelter Look-up'!$J:$J,0))</f>
        <v>493</v>
      </c>
      <c r="W23" s="271"/>
      <c r="X23" s="271">
        <f t="shared" ca="1" si="4"/>
        <v>0</v>
      </c>
      <c r="Y23" s="271"/>
      <c r="Z23" s="271"/>
      <c r="AB23" s="273" t="str">
        <f t="shared" ca="1" si="5"/>
        <v>TinPT Tinindo Inter Nusa</v>
      </c>
    </row>
    <row r="24" spans="1:28" s="272" customFormat="1" ht="51">
      <c r="A24" s="214" t="s">
        <v>791</v>
      </c>
      <c r="B24" s="215" t="str">
        <f ca="1">IF(LEN(A24)=0,"",INDEX('Smelter Look-up'!$A:$A,MATCH($A24,'Smelter Look-up'!$E:$E,0)))</f>
        <v>Tin</v>
      </c>
      <c r="C24" s="219" t="str">
        <f ca="1">IF(LEN(A24)=0,"",INDEX('Smelter Look-up'!$C:$C,MATCH($A24,'Smelter Look-up'!$E:$E,0)))</f>
        <v>Yunnan Tin Company Limited</v>
      </c>
      <c r="D24" s="278"/>
      <c r="E24" s="215" t="str">
        <f ca="1">IF(ISERROR($V24),"",OFFSET('Smelter Look-up'!$D$4,$V24-4,0)&amp;"")</f>
        <v>CHINA</v>
      </c>
      <c r="F24" s="215" t="str">
        <f ca="1">IF(ISERROR($V24),"",OFFSET('Smelter Look-up'!$E$4,$V24-4,0))</f>
        <v>CID002180</v>
      </c>
      <c r="G24" s="215" t="str">
        <f ca="1">IF(C24=$X$4,"Enter smelter details",IF(ISERROR($V24),"",OFFSET('Smelter Look-up'!$F$4,$V24-4,0)))</f>
        <v>RMI</v>
      </c>
      <c r="H24" s="216">
        <f ca="1">IF(ISERROR($V24),"",OFFSET('Smelter Look-up'!$G$4,$V24-4,0))</f>
        <v>0</v>
      </c>
      <c r="I24" s="217" t="str">
        <f ca="1">IF(ISERROR($V24),"",OFFSET('Smelter Look-up'!$H$4,$V24-4,0))</f>
        <v>Gejiu</v>
      </c>
      <c r="J24" s="217" t="str">
        <f ca="1">IF(ISERROR($V24),"",OFFSET('Smelter Look-up'!$I$4,$V24-4,0))</f>
        <v>Yunnan Sheng</v>
      </c>
      <c r="K24" s="268"/>
      <c r="L24" s="268"/>
      <c r="M24" s="268"/>
      <c r="N24" s="268"/>
      <c r="O24" s="268"/>
      <c r="P24" s="218"/>
      <c r="Q24" s="269"/>
      <c r="R24" s="215" t="str">
        <f ca="1">IF(ISERROR($V24),"",OFFSET('Smelter Look-up'!$C$4,$V24-4,0)&amp;"")</f>
        <v>Yunnan Tin Company Limited</v>
      </c>
      <c r="S24" s="222" t="str">
        <f t="shared" ca="1" si="3"/>
        <v>CN</v>
      </c>
      <c r="T24" s="222" t="str">
        <f ca="1">IF(B24="","",IF(ISERROR(MATCH($J24,SorP!$B$1:$B$6230,0)),"",INDIRECT("'SorP'!$A$"&amp;MATCH($J24,SorP!$B$1:$B$6230,0))))</f>
        <v>CN-YN</v>
      </c>
      <c r="U24" s="238"/>
      <c r="V24" s="270">
        <f ca="1">IF(C24="",NA(),MATCH($B24&amp;$C24,'Smelter Look-up'!$J:$J,0))</f>
        <v>524</v>
      </c>
      <c r="W24" s="271"/>
      <c r="X24" s="271">
        <f t="shared" ca="1" si="4"/>
        <v>0</v>
      </c>
      <c r="Y24" s="271"/>
      <c r="Z24" s="271"/>
      <c r="AB24" s="273" t="str">
        <f t="shared" ca="1" si="5"/>
        <v>TinYunnan Tin Company Limited</v>
      </c>
    </row>
    <row r="25" spans="1:28" s="272" customFormat="1" ht="63.7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6067AD4-F2CA-4543-BE64-3003000C9B6F}"/>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65" activePane="bottomRight" state="frozen"/>
      <selection activeCell="A4" sqref="A4"/>
      <selection pane="topRight" activeCell="A4" sqref="A4"/>
      <selection pane="bottomLeft" activeCell="A4" sqref="A4"/>
      <selection pane="bottomRight" activeCell="C30" sqref="C30"/>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WECO Electrical Connectors Inc. &amp; subsidiaries</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All products manufactured and sold by WECO Electrical Connectors Inc. &amp; its subsidiaries.</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Noel Jesuratnam</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njesuratnam@wecoconnectors.com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514.694.9136 x237</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Noel Jesuratnam</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njesuratnam@wecoconnectors.com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44348</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51">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List'!AB$5:AB$2504,"Tantalum?*")&gt;0),0,1)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List'!AB$5:AB$2504,"Tungsten?*")&gt;0),0,1)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6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Snayha Patel</cp:lastModifiedBy>
  <cp:lastPrinted>2015-04-21T20:47:43Z</cp:lastPrinted>
  <dcterms:created xsi:type="dcterms:W3CDTF">2010-06-21T21:00:23Z</dcterms:created>
  <dcterms:modified xsi:type="dcterms:W3CDTF">2021-06-01T20:49:39Z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