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WECO-FILES\WECO-Global\07-GLOBAL QUALITY\COMPLIANCE\CONFLICT MINERALS (CMRT)\WECO CMRT\"/>
    </mc:Choice>
  </mc:AlternateContent>
  <xr:revisionPtr revIDLastSave="0" documentId="13_ncr:1_{7A72D4CE-6837-402A-B8B3-3D801ABA604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<sst xmlns="http://schemas.openxmlformats.org/spreadsheetml/2006/main" count="22514" uniqueCount="15864">
  <si>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</si>
  <si>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</si>
  <si>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</si>
  <si>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</si>
  <si>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</si>
  <si>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</si>
  <si>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</si>
  <si>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</si>
  <si>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</si>
  <si>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</si>
  <si>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</si>
  <si>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</si>
  <si>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</si>
  <si>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</si>
  <si>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</si>
  <si>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</si>
  <si>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</si>
  <si>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</si>
  <si>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</si>
  <si>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</si>
  <si>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</si>
  <si>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</si>
  <si>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</si>
  <si>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</si>
  <si>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</si>
  <si>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</si>
  <si>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</si>
  <si>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</si>
  <si>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</si>
  <si>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</si>
  <si>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</si>
  <si>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</si>
  <si>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</si>
  <si>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</si>
  <si>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</si>
  <si>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</si>
  <si>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</si>
  <si>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</si>
  <si>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</si>
  <si>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</si>
  <si>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</si>
  <si>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</si>
  <si>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</si>
  <si>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</si>
  <si>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</si>
  <si>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</si>
  <si>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</si>
  <si>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</si>
  <si>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</si>
  <si>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</si>
  <si>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</si>
  <si>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</si>
  <si>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</si>
  <si>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</si>
  <si>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</si>
  <si>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</si>
  <si>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</si>
  <si>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</si>
  <si>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</si>
  <si>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</si>
  <si>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</si>
  <si>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</si>
  <si>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</si>
  <si>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</si>
  <si>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</si>
  <si>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</si>
  <si>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</si>
  <si>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</si>
  <si>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</si>
  <si>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</si>
  <si>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</si>
  <si>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</si>
  <si>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</si>
  <si>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</si>
  <si>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</si>
  <si>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</si>
  <si>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</si>
  <si>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</si>
  <si>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</si>
  <si>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</si>
  <si>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</si>
  <si>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</si>
  <si>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</si>
  <si>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</si>
  <si>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</si>
  <si>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</si>
  <si>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</si>
  <si>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</si>
  <si>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</si>
  <si>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</si>
  <si>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</si>
  <si>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</si>
  <si>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</si>
  <si>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</si>
  <si>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</si>
  <si>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</si>
  <si>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</si>
  <si>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</si>
  <si>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</si>
  <si>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</si>
  <si>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</si>
  <si>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</si>
  <si>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</si>
  <si>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</si>
  <si>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</si>
  <si>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</si>
  <si>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</si>
  <si>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</si>
  <si>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</si>
  <si>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</si>
  <si>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</si>
  <si>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</si>
  <si>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</si>
  <si>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</si>
  <si>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</si>
  <si>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</si>
  <si>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</si>
  <si>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</si>
  <si>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</si>
  <si>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</si>
  <si>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</si>
  <si>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</si>
  <si>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</si>
  <si>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</si>
  <si>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</si>
  <si>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</si>
  <si>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</si>
  <si>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</si>
  <si>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</si>
  <si>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</si>
  <si>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</si>
  <si>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</si>
  <si>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</si>
  <si>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</si>
  <si>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</si>
  <si>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</si>
  <si>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</si>
  <si>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</si>
  <si>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</si>
  <si>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</si>
  <si>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</si>
  <si>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</si>
  <si>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</si>
  <si>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</si>
  <si>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</si>
  <si>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</si>
  <si>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</si>
  <si>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</si>
  <si>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</si>
  <si>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</si>
  <si>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</si>
  <si>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</si>
  <si>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</si>
  <si>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</si>
  <si>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</si>
  <si>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</si>
  <si>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</si>
  <si>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</si>
  <si>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</si>
  <si>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</si>
  <si>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</si>
  <si>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</si>
  <si>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</si>
  <si>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</si>
  <si>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</si>
  <si>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</si>
  <si>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</si>
  <si>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</si>
  <si>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</si>
  <si>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</si>
  <si>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</si>
  <si>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</si>
  <si>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</si>
  <si>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</si>
  <si>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</si>
  <si>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</si>
  <si>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</si>
  <si>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</si>
  <si>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</si>
  <si>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</si>
  <si>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</si>
  <si>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</si>
  <si>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</si>
  <si>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</si>
  <si>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</si>
  <si>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</si>
  <si>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</si>
  <si>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</si>
  <si>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</si>
  <si>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</si>
  <si>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</si>
  <si>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</si>
  <si>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</si>
  <si>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</si>
  <si>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</si>
  <si>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</si>
  <si>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</si>
  <si>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</si>
  <si>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</si>
  <si>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</si>
  <si>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</si>
  <si>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</si>
  <si>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</si>
  <si>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</si>
  <si>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</si>
  <si>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</si>
  <si>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</si>
  <si>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</si>
  <si>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</si>
  <si>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</si>
  <si>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</si>
  <si>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</si>
  <si>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</si>
  <si>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</si>
  <si>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</si>
  <si>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</si>
  <si>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</si>
  <si>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</si>
  <si>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</si>
  <si>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</si>
  <si>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</si>
  <si>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</si>
  <si>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</si>
  <si>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</si>
  <si>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</si>
  <si>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</si>
  <si>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</si>
  <si>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</si>
  <si>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</si>
  <si>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</si>
  <si>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</si>
  <si>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</si>
  <si>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</si>
  <si>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</si>
  <si>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</si>
  <si>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</si>
  <si>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</si>
  <si>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</si>
  <si>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</si>
  <si>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</si>
  <si>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</si>
  <si>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</si>
  <si>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</si>
  <si>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</si>
  <si>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</si>
  <si>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</si>
  <si>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</si>
  <si>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</si>
  <si>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</si>
  <si>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</si>
  <si>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</si>
  <si>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</si>
  <si>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</si>
  <si>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</si>
  <si>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</si>
  <si>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</si>
  <si>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</si>
  <si>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</si>
  <si>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</si>
  <si>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</si>
  <si>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</si>
  <si>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</si>
  <si>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</si>
  <si>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</si>
  <si>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</si>
  <si>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</si>
  <si>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</si>
  <si>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</si>
  <si>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</si>
  <si>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</si>
  <si>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</si>
  <si>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</si>
  <si>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</si>
  <si>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</si>
  <si>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</si>
  <si>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</si>
  <si>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</si>
  <si>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</si>
  <si>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</si>
  <si>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</si>
  <si>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</si>
  <si>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</si>
  <si>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</si>
  <si>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</si>
  <si>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</si>
  <si>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</si>
  <si>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</si>
  <si>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</si>
  <si>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</si>
  <si>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</si>
  <si>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</si>
  <si>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</si>
  <si>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</si>
  <si>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</si>
  <si>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</si>
  <si>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</si>
  <si>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</si>
  <si>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</si>
  <si>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</si>
  <si>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</si>
  <si>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</si>
  <si>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</si>
  <si>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</si>
  <si>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</si>
  <si>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</si>
  <si>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</si>
  <si>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</si>
  <si>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</si>
  <si>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</si>
  <si>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</si>
  <si>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</si>
  <si>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</si>
  <si>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</si>
  <si>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</si>
  <si>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</si>
  <si>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</si>
  <si>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</si>
  <si>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</si>
  <si>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</si>
  <si>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</si>
  <si>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</si>
  <si>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</si>
  <si>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</si>
  <si>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</si>
  <si>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</si>
  <si>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</si>
  <si>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</si>
  <si>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</si>
  <si>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</si>
  <si>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</si>
  <si>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</si>
  <si>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</si>
  <si>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</si>
  <si>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</si>
  <si>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</si>
  <si>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</si>
  <si>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</si>
  <si>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</si>
  <si>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</si>
  <si>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</si>
  <si>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</si>
  <si>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</si>
  <si>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</si>
  <si>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</si>
  <si>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</si>
  <si>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</si>
  <si>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</si>
  <si>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</si>
  <si>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</si>
  <si>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</si>
  <si>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</si>
  <si>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</si>
  <si>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</si>
  <si>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</si>
  <si>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</si>
  <si>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</si>
  <si>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</si>
  <si>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</si>
  <si>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</si>
  <si>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</si>
  <si>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</si>
  <si>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</si>
  <si>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</si>
  <si>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</si>
  <si>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</si>
  <si>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</si>
  <si>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</si>
  <si>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</si>
  <si>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</si>
  <si>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</si>
  <si>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</si>
  <si>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</si>
  <si>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</si>
  <si>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</si>
  <si>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</si>
  <si>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</si>
  <si>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</si>
  <si>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</si>
  <si>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</si>
  <si>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</si>
  <si>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</si>
  <si>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</si>
  <si>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</si>
  <si>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</si>
  <si>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</si>
  <si>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</si>
  <si>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</si>
  <si>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</si>
  <si>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</si>
  <si>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</si>
  <si>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</si>
  <si>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</si>
  <si>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</si>
  <si>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</si>
  <si>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</si>
  <si>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</si>
  <si>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</si>
  <si>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</si>
  <si>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</si>
  <si>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</si>
  <si>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</si>
  <si>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</si>
  <si>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</si>
  <si>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</si>
  <si>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</si>
  <si>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</si>
  <si>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</si>
  <si>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</si>
  <si>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</si>
  <si>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</si>
  <si>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</si>
  <si>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</si>
  <si>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</si>
  <si>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</si>
  <si>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</si>
  <si>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</si>
  <si>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</si>
  <si>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</si>
  <si>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</si>
  <si>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</si>
  <si>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</si>
  <si>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</si>
  <si>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</si>
  <si>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</si>
  <si>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</si>
  <si>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</si>
  <si>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</si>
  <si>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</si>
  <si>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</si>
  <si>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</si>
  <si>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</si>
  <si>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</si>
  <si>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</si>
  <si>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</si>
  <si>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</si>
  <si>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</si>
  <si>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</si>
  <si>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</si>
  <si>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</si>
  <si>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</si>
  <si>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</si>
  <si>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</si>
  <si>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</si>
  <si>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</si>
  <si>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</si>
  <si>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</si>
  <si>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</si>
  <si>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</si>
  <si>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</si>
  <si>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</si>
  <si>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</si>
  <si>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</si>
  <si>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</si>
  <si>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</si>
  <si>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</si>
  <si>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</si>
  <si>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</si>
  <si>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</si>
  <si>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</si>
  <si>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</si>
  <si>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</si>
  <si>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</si>
  <si>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</si>
  <si>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</si>
  <si>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</si>
  <si>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</si>
  <si>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</si>
  <si>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</si>
  <si>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</si>
  <si>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</si>
  <si>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</si>
  <si>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</si>
  <si>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</si>
  <si>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</si>
  <si>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</si>
  <si>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</si>
  <si>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</si>
  <si>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</si>
  <si>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</si>
  <si>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</si>
  <si>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</si>
  <si>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</si>
  <si>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</si>
  <si>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</si>
  <si>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</si>
  <si>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</si>
  <si>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</si>
  <si>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</si>
  <si>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</si>
  <si>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</si>
  <si>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</si>
  <si>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</si>
  <si>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</si>
  <si>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</si>
  <si>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</si>
  <si>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</si>
  <si>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</si>
  <si>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</si>
  <si>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</si>
  <si>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</si>
  <si>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</si>
  <si>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</si>
  <si>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</si>
  <si>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</si>
  <si>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</si>
  <si>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</si>
  <si>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</si>
  <si>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</si>
  <si>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</si>
  <si>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</si>
  <si>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</si>
  <si>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</si>
  <si>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</si>
  <si>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</si>
  <si>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</si>
  <si>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</si>
  <si>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</si>
  <si>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</si>
  <si>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</si>
  <si>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</si>
  <si>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</si>
  <si>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</si>
  <si>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</si>
  <si>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</si>
  <si>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</si>
  <si>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</si>
  <si>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</si>
  <si>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</si>
  <si>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</si>
  <si>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</si>
  <si>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</si>
  <si>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</si>
  <si>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</si>
  <si>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</si>
  <si>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</si>
  <si>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</si>
  <si>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</si>
  <si>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</si>
  <si>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</si>
  <si>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</si>
  <si>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</si>
  <si>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</si>
  <si>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</si>
  <si>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</si>
  <si>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</si>
  <si>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</si>
  <si>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</si>
  <si>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</si>
  <si>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</si>
  <si>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</si>
  <si>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</si>
  <si>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</si>
  <si>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</si>
  <si>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</si>
  <si>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</si>
  <si>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</si>
  <si>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</si>
  <si>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</si>
  <si>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</si>
  <si>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</si>
  <si>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</si>
  <si>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</si>
  <si>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</si>
  <si>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</si>
  <si>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</si>
  <si>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</si>
  <si>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</si>
  <si>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</si>
  <si>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</si>
  <si>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</si>
  <si>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</si>
  <si>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</si>
  <si>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</si>
  <si>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</si>
  <si>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</si>
  <si>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</si>
  <si>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</si>
  <si>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</si>
  <si>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</si>
  <si>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</si>
  <si>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</si>
  <si>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</si>
  <si>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</si>
  <si>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</si>
  <si>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</si>
  <si>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</si>
  <si>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</si>
  <si>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</si>
  <si>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</si>
  <si>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</si>
  <si>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</si>
  <si>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</si>
  <si>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</si>
  <si>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</si>
  <si>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</si>
  <si>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</si>
  <si>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</si>
  <si>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</si>
  <si>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</si>
  <si>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</si>
  <si>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</si>
  <si>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</si>
  <si>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</si>
  <si>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</si>
  <si>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</si>
  <si>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</si>
  <si>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</si>
  <si>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</si>
  <si>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</si>
  <si>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</si>
  <si>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</si>
  <si>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</si>
  <si>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</si>
  <si>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</si>
  <si>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</si>
  <si>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</si>
  <si>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</si>
  <si>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</si>
  <si>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</si>
  <si>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</si>
  <si>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</si>
  <si>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</si>
  <si>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</si>
  <si>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</si>
  <si>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</si>
  <si>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</si>
  <si>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</si>
  <si>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</si>
  <si>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</si>
  <si>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</si>
  <si>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</si>
  <si>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</si>
  <si>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</si>
  <si>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</si>
  <si>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</si>
  <si>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</si>
  <si>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</si>
  <si>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</si>
  <si>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</si>
  <si>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</si>
  <si>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</si>
  <si>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</si>
  <si>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</si>
  <si>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</si>
  <si>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</si>
  <si>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</si>
  <si>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</si>
  <si>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</si>
  <si>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</si>
  <si>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</si>
  <si>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</si>
  <si>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</si>
  <si>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</si>
  <si>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</si>
  <si>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</si>
  <si>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</si>
  <si>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</si>
  <si>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</si>
  <si>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</si>
  <si>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</si>
  <si>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</si>
  <si>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</si>
  <si>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</si>
  <si>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</si>
  <si>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</si>
  <si>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</si>
  <si>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</si>
  <si>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</si>
  <si>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</si>
  <si>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</si>
  <si>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</si>
  <si>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</si>
  <si>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</si>
  <si>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</si>
  <si>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</si>
  <si>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</si>
  <si>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</si>
  <si>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</si>
  <si>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</si>
  <si>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</si>
  <si>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</si>
  <si>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</si>
  <si>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</si>
  <si>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</si>
  <si>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</si>
  <si>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</si>
  <si>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</si>
  <si>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</si>
  <si>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</si>
  <si>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</si>
  <si>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</si>
  <si>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</si>
  <si>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</si>
  <si>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</si>
  <si>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</si>
  <si>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</si>
  <si>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</si>
  <si>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</si>
  <si>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</si>
  <si>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</si>
  <si>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</si>
  <si>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</si>
  <si>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</si>
  <si>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</si>
  <si>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</si>
  <si>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</si>
  <si>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</si>
  <si>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</si>
  <si>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</si>
  <si>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</si>
  <si>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</si>
  <si>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</si>
  <si>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</si>
  <si>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</si>
  <si>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</si>
  <si>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</si>
  <si>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</si>
  <si>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</si>
  <si>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</si>
  <si>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</si>
  <si>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</si>
  <si>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</si>
  <si>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</si>
  <si>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</si>
  <si>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</si>
  <si>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</si>
  <si>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</si>
  <si>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</si>
  <si>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</si>
  <si>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</si>
  <si>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</si>
  <si>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</si>
  <si>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</si>
  <si>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</si>
  <si>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</si>
  <si>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</si>
  <si>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</si>
  <si>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</si>
  <si>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</si>
  <si>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</si>
  <si>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</si>
  <si>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</si>
  <si>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</si>
  <si>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</si>
  <si>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</si>
  <si>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</si>
  <si>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</si>
  <si>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</si>
  <si>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</si>
  <si>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</si>
  <si>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</si>
  <si>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</si>
  <si>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</si>
  <si>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</si>
  <si>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</si>
  <si>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</si>
  <si>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</si>
  <si>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</si>
  <si>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</si>
  <si>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</si>
  <si>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</si>
  <si>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</si>
  <si>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</si>
  <si>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</si>
  <si>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</si>
  <si>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</si>
  <si>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</si>
  <si>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</si>
  <si>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</si>
  <si>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</si>
  <si>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</si>
  <si>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</si>
  <si>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</si>
  <si>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</si>
  <si>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</si>
  <si>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</si>
  <si>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</si>
  <si>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</si>
  <si>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</si>
  <si>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</si>
  <si>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</si>
  <si>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</si>
  <si>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</si>
  <si>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</si>
  <si>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</si>
  <si>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</si>
  <si>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</si>
  <si>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</si>
  <si>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</si>
  <si>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</si>
  <si>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</si>
  <si>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</si>
  <si>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</si>
  <si>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</si>
  <si>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</si>
  <si>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</si>
  <si>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</si>
  <si>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</si>
  <si>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</si>
  <si>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</si>
  <si>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</si>
  <si>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</si>
  <si>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</si>
  <si>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</si>
  <si>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</si>
  <si>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</si>
  <si>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</si>
  <si>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</si>
  <si>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</si>
  <si>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</si>
  <si>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</si>
  <si>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</si>
  <si>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</si>
  <si>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</si>
  <si>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</si>
  <si>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</si>
  <si>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</si>
  <si>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</si>
  <si>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</si>
  <si>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</si>
  <si>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</si>
  <si>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</si>
  <si>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</si>
  <si>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</si>
  <si>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</si>
  <si>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</si>
  <si>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</si>
  <si>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</si>
  <si>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</si>
  <si>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</si>
  <si>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</si>
  <si>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</si>
  <si>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</si>
  <si>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</si>
  <si>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</si>
  <si>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</si>
  <si>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</si>
  <si>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</si>
  <si>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</si>
  <si>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</si>
  <si>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</si>
  <si>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</si>
  <si>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</si>
  <si>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</si>
  <si>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</si>
  <si>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</si>
  <si>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</si>
  <si>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</si>
  <si>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</si>
  <si>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</si>
  <si>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</si>
  <si>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</si>
  <si>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</si>
  <si>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</si>
  <si>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</si>
  <si>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</si>
  <si>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</si>
  <si>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</si>
  <si>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</si>
  <si>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</si>
  <si>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</si>
  <si>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</si>
  <si>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</si>
  <si>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</si>
  <si>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</si>
  <si>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</si>
  <si>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</si>
  <si>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</si>
  <si>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</si>
  <si>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</si>
  <si>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</si>
  <si>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</si>
  <si>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</si>
  <si>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</si>
  <si>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</si>
  <si>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</si>
  <si>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</si>
  <si>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</si>
  <si>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</si>
  <si>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</si>
  <si>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</si>
  <si>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</si>
  <si>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</si>
  <si>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</si>
  <si>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</si>
  <si>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</si>
  <si>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</si>
  <si>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</si>
  <si>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</si>
  <si>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</si>
  <si>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</si>
  <si>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</si>
  <si>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</si>
  <si>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</si>
  <si>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</si>
  <si>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</si>
  <si>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</si>
  <si>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</si>
  <si>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</si>
  <si>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</si>
  <si>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</si>
  <si>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</si>
  <si>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</si>
  <si>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</si>
  <si>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</si>
  <si>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</si>
  <si>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</si>
  <si>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</si>
  <si>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</si>
  <si>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</si>
  <si>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</si>
  <si>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</si>
  <si>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</si>
  <si>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</si>
  <si>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</si>
  <si>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</si>
  <si>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</si>
  <si>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</si>
  <si>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</si>
  <si>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</si>
  <si>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</si>
  <si>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</si>
  <si>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</si>
  <si>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</si>
  <si>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</si>
  <si>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</si>
  <si>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</si>
  <si>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</si>
  <si>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</si>
  <si>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</si>
  <si>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</si>
  <si>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</si>
  <si>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</si>
  <si>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</si>
  <si>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</si>
  <si>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</si>
  <si>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</si>
  <si>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</si>
  <si>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</si>
  <si>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</si>
  <si>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</si>
  <si>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</si>
  <si>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</si>
  <si>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</si>
  <si>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</si>
  <si>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</si>
  <si>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</si>
  <si>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</si>
  <si>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</si>
  <si>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</si>
  <si>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</si>
  <si>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</si>
  <si>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</si>
  <si>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</si>
  <si>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</si>
  <si>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</si>
  <si>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</si>
  <si>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</si>
  <si>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</si>
  <si>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</si>
  <si>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</si>
  <si>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</si>
  <si>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</si>
  <si>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</si>
  <si>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</si>
  <si>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</si>
  <si>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</si>
  <si>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</si>
  <si>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</si>
  <si>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</si>
  <si>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</si>
  <si>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</si>
  <si>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</si>
  <si>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</si>
  <si>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</si>
  <si>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</si>
  <si>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</si>
  <si>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</si>
  <si>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</si>
  <si>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</si>
  <si>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</si>
  <si>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</si>
  <si>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</si>
  <si>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</si>
  <si>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</si>
  <si>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</si>
  <si>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</si>
  <si>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</si>
  <si>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</si>
  <si>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</si>
  <si>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</si>
  <si>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</si>
  <si>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</si>
  <si>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</si>
  <si>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</si>
  <si>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</si>
  <si>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</si>
  <si>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</si>
  <si>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</si>
  <si>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</si>
  <si>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</si>
  <si>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</si>
  <si>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</si>
  <si>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</si>
  <si>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</si>
  <si>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</si>
  <si>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</si>
  <si>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</si>
  <si>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</si>
  <si>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</si>
  <si>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</si>
  <si>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</si>
  <si>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</si>
  <si>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</si>
  <si>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</si>
  <si>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</si>
  <si>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</si>
  <si>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</si>
  <si>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</si>
  <si>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</si>
  <si>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</si>
  <si>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</si>
  <si>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</si>
  <si>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</si>
  <si>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</si>
  <si>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</si>
  <si>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</si>
  <si>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</si>
  <si>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</si>
  <si>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</si>
  <si>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</si>
  <si>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</si>
  <si>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</si>
  <si>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</si>
  <si>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</si>
  <si>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</si>
  <si>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</si>
  <si>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</si>
  <si>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</si>
  <si>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</si>
  <si>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</si>
  <si>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</si>
  <si>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</si>
  <si>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</si>
  <si>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</si>
  <si>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</si>
  <si>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</si>
  <si>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</si>
  <si>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</si>
  <si>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</si>
  <si>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</si>
  <si>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</si>
  <si>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</si>
  <si>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</si>
  <si>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</si>
  <si>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</si>
  <si>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</si>
  <si>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</si>
  <si>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</si>
  <si>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</si>
  <si>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</si>
  <si>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</si>
  <si>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</si>
  <si>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</si>
  <si>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</si>
  <si>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</si>
  <si>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</si>
  <si>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</si>
  <si>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</si>
  <si>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</si>
  <si>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</si>
  <si>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</si>
  <si>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</si>
  <si>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</si>
  <si>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</si>
  <si>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</si>
  <si>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</si>
  <si>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</si>
  <si>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</si>
  <si>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</si>
  <si>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</si>
  <si>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</si>
  <si>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</si>
  <si>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</si>
  <si>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</si>
  <si>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</si>
  <si>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</si>
  <si>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</si>
  <si>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</si>
  <si>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</si>
  <si>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</si>
  <si>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</si>
  <si>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</si>
  <si>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</si>
  <si>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</si>
  <si>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</si>
  <si>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</si>
  <si>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</si>
  <si>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</si>
  <si>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</si>
  <si>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</si>
  <si>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</si>
  <si>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</si>
  <si>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</si>
  <si>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</si>
  <si>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</si>
  <si>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</si>
  <si>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</si>
  <si>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</si>
  <si>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</si>
  <si>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</si>
  <si>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</si>
  <si>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</si>
  <si>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</si>
  <si>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</si>
  <si>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</si>
  <si>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</si>
  <si>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</si>
  <si>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</si>
  <si>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</si>
  <si>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</si>
  <si>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</si>
  <si>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</si>
  <si>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</si>
  <si>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</si>
  <si>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</si>
  <si>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</si>
  <si>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</si>
  <si>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</si>
  <si>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</si>
  <si>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</si>
  <si>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</si>
  <si>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</si>
  <si>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</si>
  <si>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</si>
  <si>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</si>
  <si>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</si>
  <si>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</si>
  <si>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</si>
  <si>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</si>
  <si>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</si>
  <si>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</si>
  <si>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</si>
  <si>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</si>
  <si>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</si>
  <si>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</si>
  <si>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</si>
  <si>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</si>
  <si>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</si>
  <si>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</si>
  <si>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</si>
  <si>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</si>
  <si>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</si>
  <si>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</si>
  <si>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</si>
  <si>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</si>
  <si>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</si>
  <si>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</si>
  <si>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</si>
  <si>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</si>
  <si>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</si>
  <si>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</si>
  <si>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</si>
  <si>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</si>
  <si>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</si>
  <si>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</si>
  <si>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</si>
  <si>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</si>
  <si>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</si>
  <si>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</si>
  <si>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</si>
  <si>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</si>
  <si>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</si>
  <si>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</si>
  <si>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</si>
  <si>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</si>
  <si>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</si>
  <si>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</si>
  <si>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</si>
  <si>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</si>
  <si>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</si>
  <si>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</si>
  <si>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</si>
  <si>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</si>
  <si>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</si>
  <si>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</si>
  <si>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</si>
  <si>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</si>
  <si>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</si>
  <si>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</si>
  <si>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</si>
  <si>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</si>
  <si>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</si>
  <si>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</si>
  <si>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</si>
  <si>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</si>
  <si>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</si>
  <si>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</si>
  <si>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</si>
  <si>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</si>
  <si>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</si>
  <si>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</si>
  <si>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</si>
  <si>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</si>
  <si>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</si>
  <si>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</si>
  <si>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</si>
  <si>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</si>
  <si>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</si>
  <si>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</si>
  <si>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</si>
  <si>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</si>
  <si>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</si>
  <si>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</si>
  <si>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</si>
  <si>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</si>
  <si>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</si>
  <si>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</si>
  <si>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</si>
  <si>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</si>
  <si>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</si>
  <si>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</si>
  <si>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</si>
  <si>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</si>
  <si>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</si>
  <si>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</si>
  <si>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</si>
  <si>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</si>
  <si>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</si>
  <si>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</si>
  <si>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</si>
  <si>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</si>
  <si>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</si>
  <si>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</si>
  <si>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</si>
  <si>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</si>
  <si>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</si>
  <si>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</si>
  <si>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</si>
  <si>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</si>
  <si>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</si>
  <si>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</si>
  <si>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</si>
  <si>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</si>
  <si>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</si>
  <si>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</si>
  <si>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</si>
  <si>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</si>
  <si>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</si>
  <si>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</si>
  <si>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</si>
  <si>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</si>
  <si>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</si>
  <si>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</si>
  <si>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</si>
  <si>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</si>
  <si>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</si>
  <si>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</si>
  <si>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</si>
  <si>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</si>
  <si>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</si>
  <si>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</si>
  <si>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</si>
  <si>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</si>
  <si>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</si>
  <si>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</si>
  <si>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</si>
  <si>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</si>
  <si>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</si>
  <si>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</si>
  <si>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</si>
  <si>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</si>
  <si>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</si>
  <si>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</si>
  <si>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</si>
  <si>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</si>
  <si>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</si>
  <si>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</si>
  <si>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</si>
  <si>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</si>
  <si>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</si>
  <si>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</si>
  <si>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</si>
  <si>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</si>
  <si>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</si>
  <si>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</si>
  <si>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</si>
  <si>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</si>
  <si>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</si>
  <si>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</si>
  <si>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</si>
  <si>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</si>
  <si>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</si>
  <si>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</si>
  <si>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</si>
  <si>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</si>
  <si>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</si>
  <si>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</si>
  <si>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</si>
  <si>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</si>
  <si>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</si>
  <si>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</si>
  <si>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</si>
  <si>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</si>
  <si>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</si>
  <si>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</si>
  <si>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</si>
  <si>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</si>
  <si>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</si>
  <si>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</si>
  <si>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</si>
  <si>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</si>
  <si>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</si>
  <si>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</si>
  <si>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</si>
  <si>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</si>
  <si>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</si>
  <si>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</si>
  <si>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</si>
  <si>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</si>
  <si>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</si>
  <si>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</si>
  <si>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</si>
  <si>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</si>
  <si>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</si>
  <si>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</si>
  <si>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</si>
  <si>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</si>
  <si>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</si>
  <si>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</si>
  <si>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</si>
  <si>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</si>
  <si>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</si>
  <si>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</si>
  <si>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</si>
  <si>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</si>
  <si>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</si>
  <si>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</si>
  <si>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</si>
  <si>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</si>
  <si>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</si>
  <si>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</si>
  <si>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</si>
  <si>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</si>
  <si>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</si>
  <si>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</si>
  <si>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</si>
  <si>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</si>
  <si>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</si>
  <si>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</si>
  <si>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</si>
  <si>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</si>
  <si>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</si>
  <si>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</si>
  <si>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</si>
  <si>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</si>
  <si>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</si>
  <si>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</si>
  <si>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</si>
  <si>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</si>
  <si>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</si>
  <si>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</si>
  <si>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</si>
  <si>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</si>
  <si>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</si>
  <si>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</si>
  <si>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</si>
  <si>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</si>
  <si>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</si>
  <si>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</si>
  <si>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</si>
  <si>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</si>
  <si>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</si>
  <si>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</si>
  <si>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</si>
  <si>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</si>
  <si>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</si>
  <si>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</si>
  <si>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</si>
  <si>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</si>
  <si>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</si>
  <si>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</si>
  <si>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</si>
  <si>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</si>
  <si>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</si>
  <si>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</si>
  <si>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</si>
  <si>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</si>
  <si>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</si>
  <si>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</si>
  <si>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</si>
  <si>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</si>
  <si>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</si>
  <si>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</si>
  <si>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</si>
  <si>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</si>
  <si>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</si>
  <si>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</si>
  <si>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</si>
  <si>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</si>
  <si>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</si>
  <si>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</si>
  <si>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</si>
  <si>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</si>
  <si>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</si>
  <si>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</si>
  <si>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</si>
  <si>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</si>
  <si>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</si>
  <si>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</si>
  <si>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</si>
  <si>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</si>
  <si>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</si>
  <si>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</si>
  <si>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</si>
  <si>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</si>
  <si>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</si>
  <si>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</si>
  <si>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</si>
  <si>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</si>
  <si>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</si>
  <si>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</si>
  <si>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</si>
  <si>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</si>
  <si>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</si>
  <si>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</si>
  <si>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</si>
  <si>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</si>
  <si>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</si>
  <si>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</si>
  <si>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</si>
  <si>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</si>
  <si>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</si>
  <si>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</si>
  <si>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</si>
  <si>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</si>
  <si>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</si>
  <si>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</si>
  <si>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</si>
  <si>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</si>
  <si>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</si>
  <si>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</si>
  <si>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</si>
  <si>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</si>
  <si>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</si>
  <si>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</si>
  <si>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</si>
  <si>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</si>
  <si>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</si>
  <si>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</si>
  <si>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</si>
  <si>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</si>
  <si>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</si>
  <si>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</si>
  <si>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</si>
  <si>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</si>
  <si>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</si>
  <si>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</si>
  <si>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</si>
  <si>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</si>
  <si>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</si>
  <si>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</si>
  <si>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</si>
  <si>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</si>
  <si>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</si>
  <si>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</si>
  <si>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</si>
  <si>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</si>
  <si>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</si>
  <si>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</si>
  <si>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</si>
  <si>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</si>
  <si>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</si>
  <si>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</si>
  <si>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</si>
  <si>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</si>
  <si>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</si>
  <si>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</si>
  <si>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</si>
  <si>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</si>
  <si>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</si>
  <si>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</si>
  <si>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</si>
  <si>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</si>
  <si>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</si>
  <si>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</si>
  <si>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</si>
  <si>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</si>
  <si>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</si>
  <si>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</si>
  <si>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</si>
  <si>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</si>
  <si>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</si>
  <si>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</si>
  <si>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</si>
  <si>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</si>
  <si>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</si>
  <si>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</si>
  <si>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</si>
  <si>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</si>
  <si>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</si>
  <si>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</si>
  <si>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</si>
  <si>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</si>
  <si>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</si>
  <si>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</si>
  <si>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</si>
  <si>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</si>
  <si>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</si>
  <si>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</si>
  <si>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</si>
  <si>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</si>
  <si>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</si>
  <si>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</si>
  <si>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</si>
  <si>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</si>
  <si>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</si>
  <si>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</si>
  <si>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</si>
  <si>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</si>
  <si>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</si>
  <si>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</si>
  <si>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</si>
  <si>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</si>
  <si>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</si>
  <si>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</si>
  <si>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</si>
  <si>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</si>
  <si>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</si>
  <si>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</si>
  <si>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</si>
  <si>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</si>
  <si>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</si>
  <si>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</si>
  <si>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</si>
  <si>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</si>
  <si>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</si>
  <si>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</si>
  <si>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</si>
  <si>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</si>
  <si>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</si>
  <si>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</si>
  <si>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</si>
  <si>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</si>
  <si>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</si>
  <si>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</si>
  <si>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</si>
  <si>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</si>
  <si>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</si>
  <si>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</si>
  <si>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</si>
  <si>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</si>
  <si>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</si>
  <si>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</si>
  <si>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</si>
  <si>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</si>
  <si>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</si>
  <si>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</si>
  <si>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</si>
  <si>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</si>
  <si>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</si>
  <si>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</si>
  <si>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</si>
  <si>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</si>
  <si>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</si>
  <si>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</si>
  <si>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</si>
  <si>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</si>
  <si>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</si>
  <si>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</si>
  <si>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</si>
  <si>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</si>
  <si>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</si>
  <si>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</si>
  <si>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</si>
  <si>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</si>
  <si>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</si>
  <si>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</si>
  <si>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</si>
  <si>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</si>
  <si>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</si>
  <si>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</si>
  <si>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</si>
  <si>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</si>
  <si>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</si>
  <si>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</si>
  <si>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</si>
  <si>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</si>
  <si>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</si>
  <si>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</si>
  <si>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</si>
  <si>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</si>
  <si>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</si>
  <si>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</si>
  <si>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</si>
  <si>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</si>
  <si>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</si>
  <si>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</si>
  <si>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</si>
  <si>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</si>
  <si>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</si>
  <si>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</si>
  <si>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</si>
  <si>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</si>
  <si>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</si>
  <si>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</si>
  <si>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</si>
  <si>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</si>
  <si>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</si>
  <si>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</si>
  <si>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</si>
  <si>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</si>
  <si>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</si>
  <si>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</si>
  <si>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</si>
  <si>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</si>
  <si>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</si>
  <si>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</si>
  <si>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</si>
  <si>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</si>
  <si>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</si>
  <si>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</si>
  <si>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</si>
  <si>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</si>
  <si>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</si>
  <si>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</si>
  <si>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</si>
  <si>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</si>
  <si>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</si>
  <si>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</si>
  <si>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</si>
  <si>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</si>
  <si>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</si>
  <si>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</si>
  <si>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</si>
  <si>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</si>
  <si>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</si>
  <si>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</si>
  <si>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</si>
  <si>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</si>
  <si>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</si>
  <si>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</si>
  <si>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</si>
  <si>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</si>
  <si>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</si>
  <si>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</si>
  <si>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</si>
  <si>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</si>
  <si>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</si>
  <si>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</si>
  <si>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</si>
  <si>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</si>
  <si>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</si>
  <si>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</si>
  <si>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</si>
  <si>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</si>
  <si>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</si>
  <si>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</si>
  <si>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</si>
  <si>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</si>
  <si>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</si>
  <si>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</si>
  <si>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</si>
  <si>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</si>
  <si>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</si>
  <si>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</si>
  <si>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</si>
  <si>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</si>
  <si>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</si>
  <si>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</si>
  <si>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</si>
  <si>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</si>
  <si>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</si>
  <si>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</si>
  <si>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</si>
  <si>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</si>
  <si>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</si>
  <si>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</si>
  <si>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</si>
  <si>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</si>
  <si>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</si>
  <si>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</si>
  <si>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</si>
  <si>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</si>
  <si>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</si>
  <si>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</si>
  <si>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</si>
  <si>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</si>
  <si>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</si>
  <si>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</si>
  <si>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</si>
  <si>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</si>
  <si>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</si>
  <si>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</si>
  <si>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</si>
  <si>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</si>
  <si>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</si>
  <si>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</si>
  <si>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</si>
  <si>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</si>
  <si>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</si>
  <si>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</si>
  <si>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</si>
  <si>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</si>
  <si>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</si>
  <si>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</si>
  <si>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</si>
  <si>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</si>
  <si>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</si>
  <si>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</si>
  <si>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</si>
  <si>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</si>
  <si>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</si>
  <si>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</si>
  <si>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</si>
  <si>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</si>
  <si>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</si>
  <si>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</si>
  <si>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</si>
  <si>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</si>
  <si>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</si>
  <si>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</si>
  <si>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</si>
  <si>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</si>
  <si>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</si>
  <si>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</si>
  <si>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</si>
  <si>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</si>
  <si>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</si>
  <si>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</si>
  <si>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</si>
  <si>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</si>
  <si>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</si>
  <si>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</si>
  <si>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</si>
  <si>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</si>
  <si>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</si>
  <si>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</si>
  <si>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</si>
  <si>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</si>
  <si>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</si>
  <si>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</si>
  <si>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</si>
  <si>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</si>
  <si>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</si>
  <si>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</si>
  <si>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</si>
  <si>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</si>
  <si>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</si>
  <si>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</si>
  <si>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</si>
  <si>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</si>
  <si>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</si>
  <si>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</si>
  <si>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</si>
  <si>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</si>
  <si>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</si>
  <si>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</si>
  <si>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</si>
  <si>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</si>
  <si>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</si>
  <si>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</si>
  <si>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</si>
  <si>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</si>
  <si>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</si>
  <si>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</si>
  <si>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</si>
  <si>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</si>
  <si>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</si>
  <si>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</si>
  <si>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</si>
  <si>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</si>
  <si>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</si>
  <si>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</si>
  <si>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</si>
  <si>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</si>
  <si>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</si>
  <si>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</si>
  <si>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</si>
  <si>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</si>
  <si>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</si>
  <si>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</si>
  <si>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</si>
  <si>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</si>
  <si>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</si>
  <si>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</si>
  <si>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</si>
  <si>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</si>
  <si>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</si>
  <si>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</si>
  <si>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</si>
  <si>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</si>
  <si>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</si>
  <si>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</si>
  <si>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</si>
  <si>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</si>
  <si>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</si>
  <si>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</si>
  <si>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</si>
  <si>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</si>
  <si>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</si>
  <si>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</si>
  <si>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</si>
  <si>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</si>
  <si>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</si>
  <si>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</si>
  <si>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</si>
  <si>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</si>
  <si>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</si>
  <si>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</si>
  <si>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</si>
  <si>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</si>
  <si>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</si>
  <si>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</si>
  <si>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</si>
  <si>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</si>
  <si>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</si>
  <si>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</si>
  <si>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</si>
  <si>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</si>
  <si>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</si>
  <si>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</si>
  <si>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</si>
  <si>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</si>
  <si>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</si>
  <si>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</si>
  <si>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</si>
  <si>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</si>
  <si>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</si>
  <si>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</si>
  <si>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</si>
  <si>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</si>
  <si>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</si>
  <si>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</si>
  <si>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</si>
  <si>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</si>
  <si>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</si>
  <si>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</si>
  <si>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</si>
  <si>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</si>
  <si>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</si>
  <si>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</si>
  <si>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</si>
  <si>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</si>
  <si>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</si>
  <si>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</si>
  <si>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</si>
  <si>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</si>
  <si>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</si>
  <si>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</si>
  <si>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</si>
  <si>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</si>
  <si>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</si>
  <si>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</si>
  <si>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</si>
  <si>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</si>
  <si>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</si>
  <si>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</si>
  <si>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</si>
  <si>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</si>
  <si>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</si>
  <si>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</si>
  <si>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</si>
  <si>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</si>
  <si>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</si>
  <si>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</si>
  <si>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</si>
  <si>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</si>
  <si>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</si>
  <si>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</si>
  <si>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</si>
  <si>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</si>
  <si>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</si>
  <si>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</si>
  <si>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</si>
  <si>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</si>
  <si>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</si>
  <si>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</si>
  <si>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</si>
  <si>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</si>
  <si>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</si>
  <si>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</si>
  <si>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</si>
  <si>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</si>
  <si>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</si>
  <si>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</si>
  <si>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</si>
  <si>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</si>
  <si>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</si>
  <si>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</si>
  <si>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</si>
  <si>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</si>
  <si>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</si>
  <si>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</si>
  <si>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</si>
  <si>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</si>
  <si>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</si>
  <si>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</si>
  <si>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</si>
  <si>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</si>
  <si>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</si>
  <si>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</si>
  <si>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</si>
  <si>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</si>
  <si>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</si>
  <si>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</si>
  <si>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</si>
  <si>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</si>
  <si>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</si>
  <si>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</si>
  <si>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</si>
  <si>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</si>
  <si>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</si>
  <si>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</si>
  <si>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</si>
  <si>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</si>
  <si>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</si>
  <si>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</si>
  <si>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</si>
  <si>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</si>
  <si>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</si>
  <si>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</si>
  <si>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</si>
  <si>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</si>
  <si>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</si>
  <si>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</si>
  <si>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</si>
  <si>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</si>
  <si>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</si>
  <si>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</si>
  <si>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</si>
  <si>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</si>
  <si>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</si>
  <si>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</si>
  <si>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</si>
  <si>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</si>
  <si>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</si>
  <si>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</si>
  <si>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</si>
  <si>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</si>
  <si>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</si>
  <si>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</si>
  <si>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</si>
  <si>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</si>
  <si>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</si>
  <si>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</si>
  <si>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</si>
  <si>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</si>
  <si>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</si>
  <si>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</si>
  <si>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</si>
  <si>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</si>
  <si>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</si>
  <si>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</si>
  <si>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</si>
  <si>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</si>
  <si>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</si>
  <si>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</si>
  <si>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</si>
  <si>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</si>
  <si>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</si>
  <si>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</si>
  <si>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</si>
  <si>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</si>
  <si>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</si>
  <si>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</si>
  <si>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</si>
  <si>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</si>
  <si>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</si>
  <si>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</si>
  <si>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</si>
  <si>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</si>
  <si>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</si>
  <si>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</si>
  <si>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</si>
  <si>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</si>
  <si>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</si>
  <si>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</si>
  <si>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</si>
  <si>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</si>
  <si>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</si>
  <si>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</si>
  <si>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</si>
  <si>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</si>
  <si>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</si>
  <si>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</si>
  <si>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</si>
  <si>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</si>
  <si>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</si>
  <si>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</si>
  <si>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</si>
  <si>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</si>
  <si>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</si>
  <si>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</si>
  <si>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</si>
  <si>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</si>
  <si>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</si>
  <si>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</si>
  <si>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</si>
  <si>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</si>
  <si>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</si>
  <si>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</si>
  <si>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</si>
  <si>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</si>
  <si>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</si>
  <si>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</si>
  <si>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</si>
  <si>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</si>
  <si>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</si>
  <si>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</si>
  <si>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</si>
  <si>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</si>
  <si>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</si>
  <si>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</si>
  <si>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</si>
  <si>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</si>
  <si>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</si>
  <si>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</si>
  <si>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</si>
  <si>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</si>
  <si>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</si>
  <si>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</si>
  <si>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</si>
  <si>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</si>
  <si>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</si>
  <si>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</si>
  <si>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</si>
  <si>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</si>
  <si>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</si>
  <si>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</si>
  <si>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</si>
  <si>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</si>
  <si>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</si>
  <si>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</si>
  <si>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</si>
  <si>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</si>
  <si>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</si>
  <si>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</si>
  <si>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</si>
  <si>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</si>
  <si>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</si>
  <si>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</si>
  <si>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</si>
  <si>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</si>
  <si>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</si>
  <si>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</si>
  <si>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</si>
  <si>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</si>
  <si>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</si>
  <si>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</si>
  <si>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</si>
  <si>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</si>
  <si>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</si>
  <si>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</si>
  <si>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</si>
  <si>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</si>
  <si>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</si>
  <si>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</si>
  <si>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</si>
  <si>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</si>
  <si>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</si>
  <si>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</si>
  <si>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</si>
  <si>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</si>
  <si>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</si>
  <si>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</si>
  <si>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</si>
  <si>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</si>
  <si>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</si>
  <si>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</si>
  <si>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</si>
  <si>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</si>
  <si>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</si>
  <si>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</si>
  <si>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</si>
  <si>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</si>
  <si>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</si>
  <si>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</si>
  <si>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</si>
  <si>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</si>
  <si>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</si>
  <si>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</si>
  <si>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</si>
  <si>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</si>
  <si>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</si>
  <si>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</si>
  <si>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</si>
  <si>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</si>
  <si>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</si>
  <si>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</si>
  <si>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</si>
  <si>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</si>
  <si>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</si>
  <si>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</si>
  <si>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</si>
  <si>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</si>
  <si>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</si>
  <si>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</si>
  <si>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</si>
  <si>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</si>
  <si>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</si>
  <si>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</si>
  <si>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</si>
  <si>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</si>
  <si>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</si>
  <si>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</si>
  <si>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</si>
  <si>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</si>
  <si>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</si>
  <si>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</si>
  <si>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</si>
  <si>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</si>
  <si>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</si>
  <si>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</si>
  <si>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</si>
  <si>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</si>
  <si>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</si>
  <si>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</si>
  <si>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</si>
  <si>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</si>
  <si>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</si>
  <si>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</si>
  <si>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</si>
  <si>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</si>
  <si>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</si>
  <si>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</si>
  <si>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</si>
  <si>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</si>
  <si>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</si>
  <si>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</si>
  <si>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</si>
  <si>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</si>
  <si>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</si>
  <si>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</si>
  <si>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</si>
  <si>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</si>
  <si>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</si>
  <si>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</si>
  <si>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</si>
  <si>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</si>
  <si>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</si>
  <si>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</si>
  <si>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</si>
  <si>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</si>
  <si>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</si>
  <si>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</si>
  <si>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</si>
  <si>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</si>
  <si>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</si>
  <si>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</si>
  <si>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</si>
  <si>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</si>
  <si>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</si>
  <si>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</si>
  <si>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</si>
  <si>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</si>
  <si>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</si>
  <si>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</si>
  <si>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</si>
  <si>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</si>
  <si>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</si>
  <si>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</si>
  <si>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</si>
  <si>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</si>
  <si>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</si>
  <si>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</si>
  <si>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</si>
  <si>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</si>
  <si>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</si>
  <si>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</si>
  <si>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</si>
  <si>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</si>
  <si>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</si>
  <si>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</si>
  <si>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</si>
  <si>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</si>
  <si>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</si>
  <si>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</si>
  <si>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</si>
  <si>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</si>
  <si>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</si>
  <si>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</si>
  <si>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</si>
  <si>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</si>
  <si>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</si>
  <si>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</si>
  <si>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</si>
  <si>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</si>
  <si>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</si>
  <si>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</si>
  <si>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</si>
  <si>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</si>
  <si>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</si>
  <si>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</si>
  <si>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</si>
  <si>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</si>
  <si>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</si>
  <si>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</si>
  <si>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</si>
  <si>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</si>
  <si>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</si>
  <si>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</si>
  <si>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</si>
  <si>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</si>
  <si>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</si>
  <si>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</si>
  <si>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</si>
  <si>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</si>
  <si>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</si>
  <si>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</si>
  <si>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</si>
  <si>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</si>
  <si>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</si>
  <si>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</si>
  <si>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</si>
  <si>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</si>
  <si>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</si>
  <si>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</si>
  <si>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</si>
  <si>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</si>
  <si>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</si>
  <si>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</si>
  <si>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</si>
  <si>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</si>
  <si>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</si>
  <si>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</si>
  <si>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</si>
  <si>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</si>
  <si>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</si>
  <si>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</si>
  <si>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</si>
  <si>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</si>
  <si>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</si>
  <si>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</si>
  <si>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</si>
  <si>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</si>
  <si>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</si>
  <si>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</si>
  <si>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</si>
  <si>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</si>
  <si>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</si>
  <si>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</si>
  <si>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</si>
  <si>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</si>
  <si>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</si>
  <si>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</si>
  <si>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</si>
  <si>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</si>
  <si>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</si>
  <si>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</si>
  <si>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</si>
  <si>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</si>
  <si>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</si>
  <si>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</si>
  <si>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</si>
  <si>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</si>
  <si>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</si>
  <si>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</si>
  <si>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</si>
  <si>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</si>
  <si>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</si>
  <si>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</si>
  <si>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</si>
  <si>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</si>
  <si>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</si>
  <si>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</si>
  <si>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</si>
  <si>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</si>
  <si>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</si>
  <si>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</si>
  <si>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</si>
  <si>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</si>
  <si>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</si>
  <si>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</si>
  <si>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</si>
  <si>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</si>
  <si>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</si>
  <si>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</si>
  <si>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</si>
  <si>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</si>
  <si>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</si>
  <si>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</si>
  <si>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</si>
  <si>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</si>
  <si>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</si>
  <si>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</si>
  <si>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</si>
  <si>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</si>
  <si>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</si>
  <si>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</si>
  <si>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</si>
  <si>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</si>
  <si>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</si>
  <si>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</si>
  <si>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</si>
  <si>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</si>
  <si>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</si>
  <si>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</si>
  <si>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</si>
  <si>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</si>
  <si>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</si>
  <si>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</si>
  <si>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</si>
  <si>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</si>
  <si>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</si>
  <si>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</si>
  <si>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</si>
  <si>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</si>
  <si>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</si>
  <si>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</si>
  <si>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</si>
  <si>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</si>
  <si>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</si>
  <si>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</si>
  <si>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</si>
  <si>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</si>
  <si>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</si>
  <si>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</si>
  <si>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</si>
  <si>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</si>
  <si>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</si>
  <si>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</si>
  <si>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</si>
  <si>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</si>
  <si>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</si>
  <si>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</si>
  <si>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</si>
  <si>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</si>
  <si>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</si>
  <si>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</si>
  <si>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</si>
  <si>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</si>
  <si>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</si>
  <si>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</si>
  <si>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</si>
  <si>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</si>
  <si>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</si>
  <si>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</si>
  <si>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</si>
  <si>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</si>
  <si>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</si>
  <si>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</si>
  <si>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</si>
  <si>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</si>
  <si>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</si>
  <si>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</si>
  <si>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</si>
  <si>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</si>
  <si>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</si>
  <si>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</si>
  <si>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</si>
  <si>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</si>
  <si>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</si>
  <si>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</si>
  <si>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</si>
  <si>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</si>
  <si>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</si>
  <si>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</si>
  <si>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</si>
  <si>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</si>
  <si>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</si>
  <si>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</si>
  <si>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</si>
  <si>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</si>
  <si>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</si>
  <si>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</si>
  <si>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</si>
  <si>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</si>
  <si>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</si>
  <si>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</si>
  <si>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</si>
  <si>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</si>
  <si>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</si>
  <si>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</si>
  <si>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</si>
  <si>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</si>
  <si>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</si>
  <si>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</si>
  <si>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</si>
  <si>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</si>
  <si>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</si>
  <si>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</si>
  <si>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</si>
  <si>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</si>
  <si>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</si>
  <si>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</si>
  <si>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</si>
  <si>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</si>
  <si>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</si>
  <si>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</si>
  <si>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</si>
  <si>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</si>
  <si>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</si>
  <si>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</si>
  <si>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</si>
  <si>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</si>
  <si>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</si>
  <si>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</si>
  <si>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</si>
  <si>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</si>
  <si>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</si>
  <si>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</si>
  <si>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</si>
  <si>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</si>
  <si>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</si>
  <si>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</si>
  <si>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</si>
  <si>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</si>
  <si>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</si>
  <si>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</si>
  <si>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</si>
  <si>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</si>
  <si>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</si>
  <si>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</si>
  <si>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</si>
  <si>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</si>
  <si>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</si>
  <si>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</si>
  <si>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</si>
  <si>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</si>
  <si>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</si>
  <si>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</si>
  <si>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</si>
  <si>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</si>
  <si>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</si>
  <si>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</si>
  <si>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</si>
  <si>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</si>
  <si>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</si>
  <si>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</si>
  <si>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</si>
  <si>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</si>
  <si>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</si>
  <si>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</si>
  <si>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</si>
  <si>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</si>
  <si>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</si>
  <si>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</si>
  <si>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</si>
  <si>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</si>
  <si>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</si>
  <si>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</si>
  <si>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</si>
  <si>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</si>
  <si>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</si>
  <si>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</si>
  <si>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</si>
  <si>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</si>
  <si>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</si>
  <si>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</si>
  <si>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</si>
  <si>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</si>
  <si>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</si>
  <si>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</si>
  <si>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</si>
  <si>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</si>
  <si>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</si>
  <si>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</si>
  <si>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</si>
  <si>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</si>
  <si>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</si>
  <si>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</si>
  <si>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</si>
  <si>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</si>
  <si>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</si>
  <si>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</si>
  <si>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</si>
  <si>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</si>
  <si>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</si>
  <si>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</si>
  <si>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</si>
  <si>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</si>
  <si>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</si>
  <si>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</si>
  <si>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</si>
  <si>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</si>
  <si>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</si>
  <si>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</si>
  <si>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</si>
  <si>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</si>
  <si>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</si>
  <si>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</si>
  <si>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</si>
  <si>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</si>
  <si>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</si>
  <si>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</si>
  <si>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</si>
  <si>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</si>
  <si>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</si>
  <si>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</si>
  <si>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</si>
  <si>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</si>
  <si>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</si>
  <si>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</si>
  <si>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</si>
  <si>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</si>
  <si>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</si>
  <si>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</si>
  <si>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</si>
  <si>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</si>
  <si>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</si>
  <si>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</si>
  <si>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</si>
  <si>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</si>
  <si>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</si>
  <si>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</si>
  <si>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</si>
  <si>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</si>
  <si>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</si>
  <si>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</si>
  <si>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</si>
  <si>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</si>
  <si>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</si>
  <si>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</si>
  <si>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</si>
  <si>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</si>
  <si>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</si>
  <si>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</si>
  <si>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</si>
  <si>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</si>
  <si>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</si>
  <si>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</si>
  <si>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</si>
  <si>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</si>
  <si>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</si>
  <si>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</si>
  <si>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</si>
  <si>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</si>
  <si>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</si>
  <si>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</si>
  <si>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</si>
  <si>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</si>
  <si>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</si>
  <si>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</si>
  <si>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</si>
  <si>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</si>
  <si>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</si>
  <si>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</si>
  <si>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</si>
  <si>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</si>
  <si>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</si>
  <si>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</si>
  <si>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</si>
  <si>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</si>
  <si>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</si>
  <si>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</si>
  <si>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</si>
  <si>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</si>
  <si>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</si>
  <si>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</si>
  <si>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</si>
  <si>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</si>
  <si>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</si>
  <si>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</si>
  <si>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</si>
  <si>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</si>
  <si>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</si>
  <si>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</si>
  <si>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</si>
  <si>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</si>
  <si>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</si>
  <si>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</si>
  <si>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</si>
  <si>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</si>
  <si>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</si>
  <si>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</si>
  <si>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</si>
  <si>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</si>
  <si>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</si>
  <si>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</si>
  <si>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</si>
  <si>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</si>
  <si>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</si>
  <si>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</si>
  <si>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</si>
  <si>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</si>
  <si>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</si>
  <si>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</si>
  <si>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</si>
  <si>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</si>
  <si>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</si>
  <si>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</si>
  <si>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</si>
  <si>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</si>
  <si>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</si>
  <si>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</si>
  <si>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</si>
  <si>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</si>
  <si>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</si>
  <si>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</si>
  <si>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</si>
  <si>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</si>
  <si>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</si>
  <si>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</si>
  <si>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</si>
  <si>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</si>
  <si>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</si>
  <si>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</si>
  <si>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</si>
  <si>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</si>
  <si>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</si>
  <si>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</si>
  <si>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</si>
  <si>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</si>
  <si>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</si>
  <si>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</si>
  <si>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</si>
  <si>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</si>
  <si>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</si>
  <si>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</si>
  <si>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</si>
  <si>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</si>
  <si>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</si>
  <si>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</si>
  <si>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</si>
  <si>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</si>
  <si>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</si>
  <si>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</si>
  <si>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</si>
  <si>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</si>
  <si>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</si>
  <si>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</si>
  <si>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</si>
  <si>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</si>
  <si>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</si>
  <si>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</si>
  <si>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</si>
  <si>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</si>
  <si>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</si>
  <si>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</si>
  <si>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</si>
  <si>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</si>
  <si>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</si>
  <si>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</si>
  <si>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</si>
  <si>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</si>
  <si>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</si>
  <si>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</si>
  <si>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</si>
  <si>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</si>
  <si>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</si>
  <si>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</si>
  <si>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</si>
  <si>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</si>
  <si>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</si>
  <si>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</si>
  <si>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</si>
  <si>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</si>
  <si>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</si>
  <si>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</si>
  <si>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</si>
  <si>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</si>
  <si>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</si>
  <si>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</si>
  <si>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</si>
  <si>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</si>
  <si>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</si>
  <si>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</si>
  <si>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</si>
  <si>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</si>
  <si>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</si>
  <si>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</si>
  <si>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</si>
  <si>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</si>
  <si>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</si>
  <si>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</si>
  <si>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</si>
  <si>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</si>
  <si>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</si>
  <si>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</si>
  <si>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</si>
  <si>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</si>
  <si>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</si>
  <si>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</si>
  <si>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</si>
  <si>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</si>
  <si>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</si>
  <si>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</si>
  <si>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</si>
  <si>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</si>
  <si>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</si>
  <si>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</si>
  <si>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</si>
  <si>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</si>
  <si>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</si>
  <si>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</si>
  <si>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</si>
  <si>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</si>
  <si>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</si>
  <si>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</si>
  <si>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</si>
  <si>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</si>
  <si>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</si>
  <si>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</si>
  <si>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</si>
  <si>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</si>
  <si>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</si>
  <si>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</si>
  <si>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</si>
  <si>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</si>
  <si>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</si>
  <si>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</si>
  <si>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</si>
  <si>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</si>
  <si>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</si>
  <si>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</si>
  <si>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</si>
  <si>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</si>
  <si>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</si>
  <si>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</si>
  <si>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</si>
  <si>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</si>
  <si>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</si>
  <si>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</si>
  <si>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</si>
  <si>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</si>
  <si>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</si>
  <si>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</si>
  <si>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</si>
  <si>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</si>
  <si>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</si>
  <si>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</si>
  <si>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</si>
  <si>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</si>
  <si>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</si>
  <si>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</si>
  <si>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</si>
  <si>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</si>
  <si>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</si>
  <si>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</si>
  <si>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</si>
  <si>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</si>
  <si>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</si>
  <si>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</si>
  <si>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</si>
  <si>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</si>
  <si>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</si>
  <si>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</si>
  <si>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</si>
  <si>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</si>
  <si>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</si>
  <si>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</si>
  <si>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</si>
  <si>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</si>
  <si>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</si>
  <si>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</si>
  <si>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</si>
  <si>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</si>
  <si>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</si>
  <si>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</si>
  <si>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</si>
  <si>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</si>
  <si>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</si>
  <si>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</si>
  <si>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</si>
  <si>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</si>
  <si>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</si>
  <si>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</si>
  <si>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</si>
  <si>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</si>
  <si>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</si>
  <si>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</si>
  <si>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</si>
  <si>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</si>
  <si>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</si>
  <si>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</si>
  <si>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</si>
  <si>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</si>
  <si>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</si>
  <si>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</si>
  <si>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</si>
  <si>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</si>
  <si>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</si>
  <si>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</si>
  <si>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</si>
  <si>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</si>
  <si>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</si>
  <si>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</si>
  <si>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</si>
  <si>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</si>
  <si>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</si>
  <si>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</si>
  <si>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</si>
  <si>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</si>
  <si>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</si>
  <si>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</si>
  <si>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</si>
  <si>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</si>
  <si>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</si>
  <si>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</si>
  <si>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</si>
  <si>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</si>
  <si>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</si>
  <si>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</si>
  <si>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</si>
  <si>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</si>
  <si>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</si>
  <si>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</si>
  <si>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</si>
  <si>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</si>
  <si>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</si>
  <si>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</si>
  <si>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</si>
  <si>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</si>
  <si>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</si>
  <si>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</si>
  <si>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</si>
  <si>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</si>
  <si>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</si>
  <si>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</si>
  <si>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</si>
  <si>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</si>
  <si>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</si>
  <si>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</si>
  <si>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</si>
  <si>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</si>
  <si>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</si>
  <si>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</si>
  <si>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</si>
  <si>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</si>
  <si>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</si>
  <si>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</si>
  <si>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</si>
  <si>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</si>
  <si>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</si>
  <si>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</si>
  <si>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</si>
  <si>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</si>
  <si>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</si>
  <si>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</si>
  <si>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</si>
  <si>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</si>
  <si>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</si>
  <si>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</si>
  <si>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</si>
  <si>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</si>
  <si>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</si>
  <si>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</si>
  <si>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</si>
  <si>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</si>
  <si>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</si>
  <si>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</si>
  <si>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</si>
  <si>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</si>
  <si>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</si>
  <si>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</si>
  <si>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</si>
  <si>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</si>
  <si>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</si>
  <si>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</si>
  <si>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</si>
  <si>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</si>
  <si>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</si>
  <si>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</si>
  <si>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</si>
  <si>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</si>
  <si>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</si>
  <si>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</si>
  <si>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</si>
  <si>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</si>
  <si>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</si>
  <si>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</si>
  <si>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</si>
  <si>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</si>
  <si>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</si>
  <si>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</si>
  <si>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</si>
  <si>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</si>
  <si>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</si>
  <si>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</si>
  <si>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</si>
  <si>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</si>
  <si>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</si>
  <si>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</si>
  <si>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</si>
  <si>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</si>
  <si>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</si>
  <si>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</si>
  <si>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</si>
  <si>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</si>
  <si>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</si>
  <si>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</si>
  <si>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</si>
  <si>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</si>
  <si>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</si>
  <si>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</si>
  <si>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</si>
  <si>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</si>
  <si>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</si>
  <si>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</si>
  <si>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</si>
  <si>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</si>
  <si>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</si>
  <si>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</si>
  <si>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</si>
  <si>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</si>
  <si>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</si>
  <si>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</si>
  <si>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</si>
  <si>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</si>
  <si>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</si>
  <si>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</si>
  <si>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</si>
  <si>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</si>
  <si>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</si>
  <si>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</si>
  <si>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</si>
  <si>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</si>
  <si>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</si>
  <si>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</si>
  <si>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</si>
  <si>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</si>
  <si>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</si>
  <si>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</si>
  <si>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</si>
  <si>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</si>
  <si>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</si>
  <si>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</si>
  <si>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</si>
  <si>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</si>
  <si>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</si>
  <si>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</si>
  <si>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</si>
  <si>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</si>
  <si>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</si>
  <si>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</si>
  <si>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</si>
  <si>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</si>
  <si>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</si>
  <si>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</si>
  <si>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</si>
  <si>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</si>
  <si>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</si>
  <si>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</si>
  <si>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</si>
  <si>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</si>
  <si>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</si>
  <si>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</si>
  <si>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</si>
  <si>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</si>
  <si>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</si>
  <si>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</si>
  <si>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</si>
  <si>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</si>
  <si>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</si>
  <si>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</si>
  <si>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</si>
  <si>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</si>
  <si>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</si>
  <si>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</si>
  <si>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</si>
  <si>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</si>
  <si>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</si>
  <si>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</si>
  <si>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</si>
  <si>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</si>
  <si>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</si>
  <si>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</si>
  <si>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</si>
  <si>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</si>
  <si>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</si>
  <si>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</si>
  <si>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</si>
  <si>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</si>
  <si>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</si>
  <si>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</si>
  <si>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</si>
  <si>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</si>
  <si>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</si>
  <si>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</si>
  <si>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</si>
  <si>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</si>
  <si>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</si>
  <si>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</si>
  <si>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</si>
  <si>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</si>
  <si>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</si>
  <si>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</si>
  <si>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</si>
  <si>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</si>
  <si>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</si>
  <si>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</si>
  <si>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</si>
  <si>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</si>
  <si>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</si>
  <si>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</si>
  <si>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</si>
  <si>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</si>
  <si>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</si>
  <si>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</si>
  <si>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</si>
  <si>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</si>
  <si>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</si>
  <si>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</si>
  <si>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</si>
  <si>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</si>
  <si>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</si>
  <si>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</si>
  <si>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</si>
  <si>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</si>
  <si>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</si>
  <si>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</si>
  <si>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</si>
  <si>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</si>
  <si>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</si>
  <si>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</si>
  <si>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</si>
  <si>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</si>
  <si>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</si>
  <si>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</si>
  <si>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</si>
  <si>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</si>
  <si>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</si>
  <si>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</si>
  <si>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</si>
  <si>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</si>
  <si>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</si>
  <si>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</si>
  <si>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</si>
  <si>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</si>
  <si>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</si>
  <si>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</si>
  <si>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</si>
  <si>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</si>
  <si>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</si>
  <si>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</si>
  <si>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</si>
  <si>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</si>
  <si>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</si>
  <si>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</si>
  <si>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</si>
  <si>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</si>
  <si>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</si>
  <si>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</si>
  <si>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</si>
  <si>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</si>
  <si>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</si>
  <si>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</si>
  <si>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</si>
  <si>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</si>
  <si>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</si>
  <si>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</si>
  <si>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</si>
  <si>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</si>
  <si>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</si>
  <si>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</si>
  <si>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</si>
  <si>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</si>
  <si>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</si>
  <si>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</si>
  <si>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</si>
  <si>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</si>
  <si>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</si>
  <si>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</si>
  <si>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</si>
  <si>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</si>
  <si>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</si>
  <si>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</si>
  <si>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</si>
  <si>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</si>
  <si>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</si>
  <si>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</si>
  <si>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</si>
  <si>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</si>
  <si>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</si>
  <si>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</si>
  <si>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</si>
  <si>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</si>
  <si>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</si>
  <si>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</si>
  <si>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</si>
  <si>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</si>
  <si>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</si>
  <si>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</si>
  <si>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</si>
  <si>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</si>
  <si>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</si>
  <si>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</si>
  <si>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</si>
  <si>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</si>
  <si>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</si>
  <si>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</si>
  <si>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</si>
  <si>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</si>
  <si>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</si>
  <si>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</si>
  <si>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</si>
  <si>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</si>
  <si>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</si>
  <si>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</si>
  <si>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</si>
  <si>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</si>
  <si>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</si>
  <si>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</si>
  <si>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</si>
  <si>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</si>
  <si>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</si>
  <si>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</si>
  <si>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</si>
  <si>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</si>
  <si>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</si>
  <si>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</si>
  <si>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</si>
  <si>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</si>
  <si>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</si>
  <si>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</si>
  <si>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</si>
  <si>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</si>
  <si>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</si>
  <si>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</si>
  <si>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</si>
  <si>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</si>
  <si>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</si>
  <si>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</si>
  <si>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</si>
  <si>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</si>
  <si>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</si>
  <si>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</si>
  <si>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</si>
  <si>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</si>
  <si>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</si>
  <si>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</si>
  <si>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</si>
  <si>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</si>
  <si>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</si>
  <si>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</si>
  <si>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</si>
  <si>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</si>
  <si>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</si>
  <si>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</si>
  <si>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</si>
  <si>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</si>
  <si>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</si>
  <si>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</si>
  <si>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</si>
  <si>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</si>
  <si>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</si>
  <si>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</si>
  <si>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</si>
  <si>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</si>
  <si>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</si>
  <si>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</si>
  <si>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</si>
  <si>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</si>
  <si>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</si>
  <si>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</si>
  <si>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</si>
  <si>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</si>
  <si>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</si>
  <si>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</si>
  <si>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</si>
  <si>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</si>
  <si>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</si>
  <si>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</si>
  <si>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</si>
  <si>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</si>
  <si>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</si>
  <si>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</si>
  <si>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</si>
  <si>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</si>
  <si>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</si>
  <si>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</si>
  <si>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</si>
  <si>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</si>
  <si>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</si>
  <si>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</si>
  <si>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</si>
  <si>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</si>
  <si>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</si>
  <si>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</si>
  <si>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</si>
  <si>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</si>
  <si>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</si>
  <si>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</si>
  <si>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</si>
  <si>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</si>
  <si>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</si>
  <si>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</si>
  <si>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</si>
  <si>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</si>
  <si>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</si>
  <si>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</si>
  <si>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</si>
  <si>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</si>
  <si>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</si>
  <si>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</si>
  <si>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</si>
  <si>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</si>
  <si>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</si>
  <si>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</si>
  <si>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</si>
  <si>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</si>
  <si>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</si>
  <si>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</si>
  <si>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</si>
  <si>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</si>
  <si>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</si>
  <si>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</si>
  <si>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</si>
  <si>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</si>
  <si>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</si>
  <si>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</si>
  <si>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</si>
  <si>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</si>
  <si>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</si>
  <si>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</si>
  <si>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</si>
  <si>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</si>
  <si>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</si>
  <si>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</si>
  <si>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</si>
  <si>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</si>
  <si>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</si>
  <si>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</si>
  <si>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</si>
  <si>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</si>
  <si>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</si>
  <si>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</si>
  <si>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</si>
  <si>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</si>
  <si>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</si>
  <si>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</si>
  <si>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</si>
  <si>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</si>
  <si>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</si>
  <si>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</si>
  <si>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</si>
  <si>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</si>
  <si>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</si>
  <si>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</si>
  <si>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</si>
  <si>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</si>
  <si>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</si>
  <si>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</si>
  <si>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</si>
  <si>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</si>
  <si>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</si>
  <si>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</si>
  <si>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</si>
  <si>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</si>
  <si>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</si>
  <si>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</si>
  <si>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</si>
  <si>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</si>
  <si>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</si>
  <si>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</si>
  <si>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</si>
  <si>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</si>
  <si>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</si>
  <si>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</si>
  <si>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</si>
  <si>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</si>
  <si>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</si>
  <si>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</si>
  <si>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</si>
  <si>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</si>
  <si>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</si>
  <si>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</si>
  <si>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</si>
  <si>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</si>
  <si>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</si>
  <si>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</si>
  <si>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</si>
  <si>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</si>
  <si>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</si>
  <si>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</si>
  <si>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</si>
  <si>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</si>
  <si>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</si>
  <si>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</si>
  <si>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</si>
  <si>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</si>
  <si>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</si>
  <si>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</si>
  <si>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</si>
  <si>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</si>
  <si>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</si>
  <si>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</si>
  <si>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</si>
  <si>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</si>
  <si>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</si>
  <si>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</si>
  <si>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</si>
  <si>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</si>
  <si>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</si>
  <si>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</si>
  <si>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</si>
  <si>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</si>
  <si>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</si>
  <si>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</si>
  <si>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</si>
  <si>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</si>
  <si>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</si>
  <si>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</si>
  <si>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</si>
  <si>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</si>
  <si>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</si>
  <si>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</si>
  <si>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</si>
  <si>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</si>
  <si>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</si>
  <si>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</si>
  <si>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</si>
  <si>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</si>
  <si>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</si>
  <si>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</si>
  <si>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</si>
  <si>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</si>
  <si>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</si>
  <si>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</si>
  <si>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</si>
  <si>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</si>
  <si>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</si>
  <si>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</si>
  <si>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</si>
  <si>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</si>
  <si>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</si>
  <si>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</si>
  <si>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</si>
  <si>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</si>
  <si>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</si>
  <si>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</si>
  <si>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</si>
  <si>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</si>
  <si>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</si>
  <si>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</si>
  <si>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</si>
  <si>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</si>
  <si>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</si>
  <si>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</si>
  <si>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</si>
  <si>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</si>
  <si>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</si>
  <si>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</si>
  <si>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</si>
  <si>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</si>
  <si>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</si>
  <si>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</si>
  <si>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</si>
  <si>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</si>
  <si>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</si>
  <si>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</si>
  <si>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</si>
  <si>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</si>
  <si>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</si>
  <si>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</si>
  <si>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</si>
  <si>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</si>
  <si>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</si>
  <si>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</si>
  <si>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</si>
  <si>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</si>
  <si>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</si>
  <si>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</si>
  <si>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</si>
  <si>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</si>
  <si>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</si>
  <si>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</si>
  <si>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</si>
  <si>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</si>
  <si>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</si>
  <si>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</si>
  <si>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</si>
  <si>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</si>
  <si>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</si>
  <si>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</si>
  <si>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</si>
  <si>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</si>
  <si>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</si>
  <si>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</si>
  <si>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</si>
  <si>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</si>
  <si>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</si>
  <si>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</si>
  <si>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</si>
  <si>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</si>
  <si>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</si>
  <si>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</si>
  <si>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</si>
  <si>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</si>
  <si>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</si>
  <si>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</si>
  <si>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</si>
  <si>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</si>
  <si>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</si>
  <si>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</si>
  <si>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</si>
  <si>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</si>
  <si>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</si>
  <si>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</si>
  <si>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</si>
  <si>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</si>
  <si>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</si>
  <si>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</si>
  <si>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</si>
  <si>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</si>
  <si>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</si>
  <si>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</si>
  <si>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</si>
  <si>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</si>
  <si>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</si>
  <si>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</si>
  <si>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</si>
  <si>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</si>
  <si>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</si>
  <si>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</si>
  <si>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</si>
  <si>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</si>
  <si>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</si>
  <si>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</si>
  <si>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</si>
  <si>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</si>
  <si>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</si>
  <si>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</si>
  <si>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</si>
  <si>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</si>
  <si>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</si>
  <si>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</si>
  <si>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</si>
  <si>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</si>
  <si>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</si>
  <si>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</si>
  <si>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</si>
  <si>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</si>
  <si>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</si>
  <si>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</si>
  <si>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</si>
  <si>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</si>
  <si>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</si>
  <si>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</si>
  <si>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</si>
  <si>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</si>
  <si>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</si>
  <si>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</si>
  <si>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</si>
  <si>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</si>
  <si>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</si>
  <si>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</si>
  <si>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</si>
  <si>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</si>
  <si>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</si>
  <si>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</si>
  <si>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</si>
  <si>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</si>
  <si>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</si>
  <si>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</si>
  <si>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</si>
  <si>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</si>
  <si>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</si>
  <si>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</si>
  <si>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</si>
  <si>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</si>
  <si>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</si>
  <si>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</si>
  <si>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</si>
  <si>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</si>
  <si>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</si>
  <si>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</si>
  <si>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</si>
  <si>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</si>
  <si>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</si>
  <si>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</si>
  <si>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</si>
  <si>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</si>
  <si>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</si>
  <si>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</si>
  <si>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</si>
  <si>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</si>
  <si>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</si>
  <si>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</si>
  <si>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</si>
  <si>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</si>
  <si>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</si>
  <si>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</si>
  <si>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</si>
  <si>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</si>
  <si>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</si>
  <si>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</si>
  <si>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</si>
  <si>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</si>
  <si>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</si>
  <si>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</si>
  <si>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</si>
  <si>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</si>
  <si>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</si>
  <si>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</si>
  <si>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</si>
  <si>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</si>
  <si>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</si>
  <si>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</si>
  <si>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</si>
  <si>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</si>
  <si>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</si>
  <si>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</si>
  <si>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</si>
  <si>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</si>
  <si>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</si>
  <si>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</si>
  <si>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</si>
  <si>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</si>
  <si>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</si>
  <si>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</si>
  <si>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</si>
  <si>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</si>
  <si>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</si>
  <si>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</si>
  <si>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</si>
  <si>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</si>
  <si>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</si>
  <si>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</si>
  <si>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</si>
  <si>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</si>
  <si>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</si>
  <si>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</si>
  <si>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</si>
  <si>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</si>
  <si>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</si>
  <si>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</si>
  <si>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</si>
  <si>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</si>
  <si>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</si>
  <si>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</si>
  <si>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</si>
  <si>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</si>
  <si>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</si>
  <si>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</si>
  <si>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</si>
  <si>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</si>
  <si>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</si>
  <si>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</si>
  <si>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</si>
  <si>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</si>
  <si>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</si>
  <si>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</si>
  <si>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</si>
  <si>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</si>
  <si>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</si>
  <si>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</si>
  <si>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</si>
  <si>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</si>
  <si>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</si>
  <si>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</si>
  <si>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</si>
  <si>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</si>
  <si>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</si>
  <si>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</si>
  <si>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</si>
  <si>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</si>
  <si>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</si>
  <si>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</si>
  <si>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</si>
  <si>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</si>
  <si>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</si>
  <si>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</si>
  <si>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</si>
  <si>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</si>
  <si>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</si>
  <si>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</si>
  <si>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</si>
  <si>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</si>
  <si>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</si>
  <si>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</si>
  <si>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</si>
  <si>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</si>
  <si>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</si>
  <si>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</si>
  <si>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</si>
  <si>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</si>
  <si>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</si>
  <si>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</si>
  <si>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</si>
  <si>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</si>
  <si>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</si>
  <si>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</si>
  <si>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</si>
  <si>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</si>
  <si>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</si>
  <si>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</si>
  <si>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</si>
  <si>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</si>
  <si>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</si>
  <si>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</si>
  <si>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</si>
  <si>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</si>
  <si>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</si>
  <si>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</si>
  <si>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</si>
  <si>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</si>
  <si>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</si>
  <si>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</si>
  <si>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</si>
  <si>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</si>
  <si>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</si>
  <si>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</si>
  <si>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</si>
  <si>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</si>
  <si>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</si>
  <si>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</si>
  <si>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</si>
  <si>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</si>
  <si>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</si>
  <si>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</si>
  <si>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</si>
  <si>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</si>
  <si>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</si>
  <si>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</si>
  <si>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</si>
  <si>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</si>
  <si>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</si>
  <si>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</si>
  <si>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</si>
  <si>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</si>
  <si>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</si>
  <si>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</si>
  <si>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</si>
  <si>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</si>
  <si>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</si>
  <si>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</si>
  <si>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</si>
  <si>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</si>
  <si>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</si>
  <si>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</si>
  <si>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</si>
  <si>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</si>
  <si>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</si>
  <si>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</si>
  <si>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</si>
  <si>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</si>
  <si>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</si>
  <si>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</si>
  <si>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</si>
  <si>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</si>
  <si>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</si>
  <si>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</si>
  <si>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</si>
  <si>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</si>
  <si>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</si>
  <si>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</si>
  <si>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</si>
  <si>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</si>
  <si>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</si>
  <si>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</si>
  <si>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</si>
  <si>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</si>
  <si>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</si>
  <si>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</si>
  <si>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</si>
  <si>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</si>
  <si>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</si>
  <si>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</si>
  <si>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</si>
  <si>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</si>
  <si>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</si>
  <si>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</si>
  <si>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</si>
  <si>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</si>
  <si>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</si>
  <si>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</si>
  <si>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</si>
  <si>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</si>
  <si>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</si>
  <si>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</si>
  <si>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</si>
  <si>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</si>
  <si>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</si>
  <si>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</si>
  <si>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</si>
  <si>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</si>
  <si>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</si>
  <si>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</si>
  <si>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</si>
  <si>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</si>
  <si>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</si>
  <si>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</si>
  <si>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</si>
  <si>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</si>
  <si>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</si>
  <si>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</si>
  <si>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</si>
  <si>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</si>
  <si>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</si>
  <si>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</si>
  <si>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</si>
  <si>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</si>
  <si>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</si>
  <si>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</si>
  <si>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</si>
  <si>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</si>
  <si>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</si>
  <si>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</si>
  <si>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</si>
  <si>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</si>
  <si>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</si>
  <si>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</si>
  <si>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</si>
  <si>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</si>
  <si>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</si>
  <si>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</si>
  <si>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</si>
  <si>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</si>
  <si>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</si>
  <si>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</si>
  <si>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</si>
  <si>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</si>
  <si>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</si>
  <si>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</si>
  <si>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</si>
  <si>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</si>
  <si>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</si>
  <si>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</si>
  <si>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</si>
  <si>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</si>
  <si>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</si>
  <si>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</si>
  <si>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</si>
  <si>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</si>
  <si>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</si>
  <si>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</si>
  <si>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</si>
  <si>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</si>
  <si>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</si>
  <si>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</si>
  <si>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</si>
  <si>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</si>
  <si>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</si>
  <si>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</si>
  <si>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</si>
  <si>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</si>
  <si>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</si>
  <si>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</si>
  <si>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</si>
  <si>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</si>
  <si>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</si>
  <si>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</si>
  <si>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</si>
  <si>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</si>
  <si>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</si>
  <si>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</si>
  <si>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</si>
  <si>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</si>
  <si>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</si>
  <si>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</si>
  <si>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</si>
  <si>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</si>
  <si>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</si>
  <si>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</si>
  <si>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</si>
  <si>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</si>
  <si>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</si>
  <si>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</si>
  <si>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</si>
  <si>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</si>
  <si>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</si>
  <si>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</si>
  <si>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</si>
  <si>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</si>
  <si>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</si>
  <si>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</si>
  <si>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</si>
  <si>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</si>
  <si>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</si>
  <si>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</si>
  <si>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</si>
  <si>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</si>
  <si>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</si>
  <si>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</si>
  <si>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</si>
  <si>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</si>
  <si>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</si>
  <si>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</si>
  <si>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</si>
  <si>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</si>
  <si>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</si>
  <si>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</si>
  <si>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</si>
  <si>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</si>
  <si>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</si>
  <si>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</si>
  <si>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</si>
  <si>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</si>
  <si>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</si>
  <si>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</si>
  <si>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</si>
  <si>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</si>
  <si>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</si>
  <si>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</si>
  <si>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</si>
  <si>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</si>
  <si>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</si>
  <si>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</si>
  <si>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</si>
  <si>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</si>
  <si>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</si>
  <si>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</si>
  <si>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</si>
  <si>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</si>
  <si>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</si>
  <si>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</si>
  <si>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</si>
  <si>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</si>
  <si>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</si>
  <si>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</si>
  <si>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</si>
  <si>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</si>
  <si>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</si>
  <si>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</si>
  <si>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</si>
  <si>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</si>
  <si>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</si>
  <si>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</si>
  <si>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</si>
  <si>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</si>
  <si>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</si>
  <si>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</si>
  <si>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</si>
  <si>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</si>
  <si>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</si>
  <si>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</si>
  <si>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</si>
  <si>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</si>
  <si>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</si>
  <si>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</si>
  <si>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</si>
  <si>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</si>
  <si>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</si>
  <si>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</si>
  <si>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</si>
  <si>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</si>
  <si>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</si>
  <si>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</si>
  <si>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</si>
  <si>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</si>
  <si>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</si>
  <si>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</si>
  <si>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</si>
  <si>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</si>
  <si>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</si>
  <si>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</si>
  <si>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</si>
  <si>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</si>
  <si>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</si>
  <si>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</si>
  <si>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</si>
  <si>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</si>
  <si>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</si>
  <si>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</si>
  <si>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</si>
  <si>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</si>
  <si>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</si>
  <si>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</si>
  <si>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</si>
  <si>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</si>
  <si>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</si>
  <si>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</si>
  <si>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</si>
  <si>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</si>
  <si>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</si>
  <si>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</si>
  <si>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</si>
  <si>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</si>
  <si>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</si>
  <si>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</si>
  <si>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</si>
  <si>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</si>
  <si>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</si>
  <si>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</si>
  <si>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</si>
  <si>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</si>
  <si>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</si>
  <si>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</si>
  <si>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</si>
  <si>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</si>
  <si>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</si>
  <si>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</si>
  <si>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</si>
  <si>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</si>
  <si>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</si>
  <si>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</si>
  <si>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</si>
  <si>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</si>
  <si>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</si>
  <si>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</si>
  <si>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</si>
  <si>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</si>
  <si>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</si>
  <si>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</si>
  <si>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</si>
  <si>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</si>
  <si>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</si>
  <si>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</si>
  <si>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</si>
  <si>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</si>
  <si>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</si>
  <si>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</si>
  <si>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</si>
  <si>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</si>
  <si>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</si>
  <si>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</si>
  <si>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</si>
  <si>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</si>
  <si>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</si>
  <si>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</si>
  <si>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</si>
  <si>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</si>
  <si>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</si>
  <si>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</si>
  <si>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</si>
  <si>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</si>
  <si>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</si>
  <si>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</si>
  <si>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</si>
  <si>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</si>
  <si>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</si>
  <si>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</si>
  <si>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</si>
  <si>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</si>
  <si>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</si>
  <si>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</si>
  <si>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</si>
  <si>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</si>
  <si>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</si>
  <si>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</si>
  <si>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</si>
  <si>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</si>
  <si>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</si>
  <si>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</si>
  <si>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</si>
  <si>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</si>
  <si>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</si>
  <si>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</si>
  <si>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</si>
  <si>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</si>
  <si>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</si>
  <si>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</si>
  <si>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</si>
  <si>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</si>
  <si>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</si>
  <si>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</si>
  <si>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</si>
  <si>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</si>
  <si>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</si>
  <si>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</si>
  <si>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</si>
  <si>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</si>
  <si>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</si>
  <si>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</si>
  <si>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</si>
  <si>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</si>
  <si>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</si>
  <si>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</si>
  <si>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</si>
  <si>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</si>
  <si>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</si>
  <si>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</si>
  <si>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</si>
  <si>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</si>
  <si>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</si>
  <si>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</si>
  <si>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</si>
  <si>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</si>
  <si>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</si>
  <si>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</si>
  <si>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</si>
  <si>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</si>
  <si>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</si>
  <si>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</si>
  <si>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</si>
  <si>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</si>
  <si>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</si>
  <si>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</si>
  <si>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</si>
  <si>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</si>
  <si>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</si>
  <si>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</si>
  <si>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</si>
  <si>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</si>
  <si>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</si>
  <si>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</si>
  <si>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</si>
  <si>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</si>
  <si>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</si>
  <si>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</si>
  <si>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</si>
  <si>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</si>
  <si>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</si>
  <si>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</si>
  <si>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</si>
  <si>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</si>
  <si>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</si>
  <si>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</si>
  <si>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</si>
  <si>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</si>
  <si>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</si>
  <si>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</si>
  <si>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</si>
  <si>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</si>
  <si>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</si>
  <si>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</si>
  <si>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</si>
  <si>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</si>
  <si>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</si>
  <si>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</si>
  <si>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</si>
  <si>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</si>
  <si>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</si>
  <si>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</si>
  <si>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</si>
  <si>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</si>
  <si>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</si>
  <si>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</si>
  <si>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</si>
  <si>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</si>
  <si>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</si>
  <si>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</si>
  <si>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</si>
  <si>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</si>
  <si>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</si>
  <si>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</si>
  <si>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</si>
  <si>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</si>
  <si>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</si>
  <si>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</si>
  <si>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</si>
  <si>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</si>
  <si>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</si>
  <si>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</si>
  <si>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</si>
  <si>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</si>
  <si>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</si>
  <si>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</si>
  <si>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</si>
  <si>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</si>
  <si>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</si>
  <si>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</si>
  <si>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</si>
  <si>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</si>
  <si>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</si>
  <si>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</si>
  <si>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</si>
  <si>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</si>
  <si>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</si>
  <si>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</si>
  <si>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</si>
  <si>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</si>
  <si>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</si>
  <si>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</si>
  <si>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</si>
  <si>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</si>
  <si>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</si>
  <si>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</si>
  <si>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</si>
  <si>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</si>
  <si>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</si>
  <si>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</si>
  <si>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</si>
  <si>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</si>
  <si>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</si>
  <si>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</si>
  <si>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</si>
  <si>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</si>
  <si>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</si>
  <si>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</si>
  <si>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</si>
  <si>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</si>
  <si>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</si>
  <si>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</si>
  <si>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</si>
  <si>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</si>
  <si>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</si>
  <si>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</si>
  <si>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</si>
  <si>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</si>
  <si>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</si>
  <si>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</si>
  <si>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</si>
  <si>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</si>
  <si>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</si>
  <si>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</si>
  <si>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</si>
  <si>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</si>
  <si>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</si>
  <si>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</si>
  <si>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</si>
  <si>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</si>
  <si>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</si>
  <si>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</si>
  <si>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</si>
  <si>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</si>
  <si>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</si>
  <si>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</si>
  <si>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</si>
  <si>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</si>
  <si>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</si>
  <si>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</si>
  <si>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</si>
  <si>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</si>
  <si>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</si>
  <si>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</si>
  <si>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</si>
  <si>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</si>
  <si>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</si>
  <si>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</si>
  <si>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</si>
  <si>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</si>
  <si>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</si>
  <si>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</si>
  <si>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</si>
  <si>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</si>
  <si>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</si>
  <si>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</si>
  <si>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</si>
  <si>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</si>
  <si>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</si>
  <si>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</si>
  <si>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</si>
  <si>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</si>
  <si>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</si>
  <si>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</si>
  <si>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</si>
  <si>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</si>
  <si>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</si>
  <si>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</si>
  <si>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</si>
  <si>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</si>
  <si>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</si>
  <si>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</si>
  <si>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</si>
  <si>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</si>
  <si>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</si>
  <si>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</si>
  <si>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</si>
  <si>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</si>
  <si>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</si>
  <si>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</si>
  <si>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</si>
  <si>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</si>
  <si>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</si>
  <si>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</si>
  <si>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</si>
  <si>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</si>
  <si>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</si>
  <si>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</si>
  <si>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</si>
  <si>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</si>
  <si>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</si>
  <si>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</si>
  <si>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</si>
  <si>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</si>
  <si>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</si>
  <si>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</si>
  <si>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</si>
  <si>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</si>
  <si>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</si>
  <si>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</si>
  <si>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</si>
  <si>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</si>
  <si>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</si>
  <si>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</si>
  <si>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</si>
  <si>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</si>
  <si>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</si>
  <si>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</si>
  <si>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</si>
  <si>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</si>
  <si>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</si>
  <si>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</si>
  <si>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</si>
  <si>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</si>
  <si>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</si>
  <si>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</si>
  <si>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</si>
  <si>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</si>
  <si>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</si>
  <si>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</si>
  <si>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</si>
  <si>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</si>
  <si>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</si>
  <si>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</si>
  <si>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</si>
  <si>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</si>
  <si>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</si>
  <si>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</si>
  <si>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</si>
  <si>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</si>
  <si>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</si>
  <si>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</si>
  <si>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</si>
  <si>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</si>
  <si>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</si>
  <si>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</si>
  <si>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</si>
  <si>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</si>
  <si>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</si>
  <si>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</si>
  <si>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</si>
  <si>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</si>
  <si>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</si>
  <si>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</si>
  <si>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</si>
  <si>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</si>
  <si>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</si>
  <si>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</si>
  <si>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</si>
  <si>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</si>
  <si>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</si>
  <si>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</si>
  <si>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</si>
  <si>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</si>
  <si>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</si>
  <si>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</si>
  <si>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</si>
  <si>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</si>
  <si>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</si>
  <si>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</si>
  <si>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</si>
  <si>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</si>
  <si>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</si>
  <si>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</si>
  <si>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</si>
  <si>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</si>
  <si>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</si>
  <si>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</si>
  <si>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</si>
  <si>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</si>
  <si>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</si>
  <si>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</si>
  <si>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</si>
  <si>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</si>
  <si>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</si>
  <si>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</si>
  <si>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</si>
  <si>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</si>
  <si>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</si>
  <si>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</si>
  <si>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</si>
  <si>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</si>
  <si>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</si>
  <si>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</si>
  <si>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</si>
  <si>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</si>
  <si>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</si>
  <si>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</si>
  <si>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</si>
  <si>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</si>
  <si>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</si>
  <si>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</si>
  <si>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</si>
  <si>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</si>
  <si>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</si>
  <si>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</si>
  <si>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</si>
  <si>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</si>
  <si>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</si>
  <si>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</si>
  <si>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</si>
  <si>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</si>
  <si>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</si>
  <si>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</si>
  <si>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</si>
  <si>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</si>
  <si>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</si>
  <si>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</si>
  <si>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</si>
  <si>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</si>
  <si>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</si>
  <si>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</si>
  <si>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</si>
  <si>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</si>
  <si>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</si>
  <si>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</si>
  <si>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</si>
  <si>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</si>
  <si>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</si>
  <si>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</si>
  <si>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</si>
  <si>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</si>
  <si>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</si>
  <si>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</si>
  <si>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</si>
  <si>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</si>
  <si>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</si>
  <si>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</si>
  <si>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</si>
  <si>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</si>
  <si>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</si>
  <si>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</si>
  <si>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</si>
  <si>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</si>
  <si>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</si>
  <si>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</si>
  <si>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</si>
  <si>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</si>
  <si>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</si>
  <si>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</si>
  <si>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</si>
  <si>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</si>
  <si>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</si>
  <si>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</si>
  <si>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</si>
  <si>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</si>
  <si>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</si>
  <si>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</si>
  <si>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</si>
  <si>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</si>
  <si>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</si>
  <si>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</si>
  <si>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</si>
  <si>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</si>
  <si>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</si>
  <si>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</si>
  <si>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</si>
  <si>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</si>
  <si>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</si>
  <si>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</si>
  <si>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</si>
  <si>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</si>
  <si>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</si>
  <si>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</si>
  <si>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</si>
  <si>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</si>
  <si>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</si>
  <si>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</si>
  <si>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</si>
  <si>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</si>
  <si>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</si>
  <si>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</si>
  <si>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</si>
  <si>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</si>
  <si>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</si>
  <si>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</si>
  <si>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</si>
  <si>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</si>
  <si>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</si>
  <si>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</si>
  <si>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</si>
  <si>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</si>
  <si>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</si>
  <si>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</si>
  <si>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</si>
  <si>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</si>
  <si>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</si>
  <si>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</si>
  <si>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</si>
  <si>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</si>
  <si>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</si>
  <si>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</si>
  <si>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</si>
  <si>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</si>
  <si>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</si>
  <si>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</si>
  <si>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</si>
  <si>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</si>
  <si>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</si>
  <si>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</si>
  <si>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</si>
  <si>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</si>
  <si>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</si>
  <si>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</si>
  <si>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</si>
  <si>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</si>
  <si>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</si>
  <si>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</si>
  <si>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</si>
  <si>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</si>
  <si>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</si>
  <si>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</si>
  <si>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</si>
  <si>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</si>
  <si>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</si>
  <si>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</si>
  <si>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</si>
  <si>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</si>
  <si>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</si>
  <si>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</si>
  <si>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</si>
  <si>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</si>
  <si>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</si>
  <si>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</si>
  <si>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</si>
  <si>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</si>
  <si>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</si>
  <si>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</si>
  <si>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</si>
  <si>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</si>
  <si>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</si>
  <si>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</si>
  <si>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</si>
  <si>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</si>
  <si>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</si>
  <si>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</si>
  <si>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</si>
  <si>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</si>
  <si>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</si>
  <si>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</si>
  <si>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</si>
  <si>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</si>
  <si>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</si>
  <si>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</si>
  <si>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</si>
  <si>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</si>
  <si>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</si>
  <si>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</si>
  <si>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</si>
  <si>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</si>
  <si>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</si>
  <si>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</si>
  <si>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</si>
  <si>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</si>
  <si>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</si>
  <si>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</si>
  <si>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</si>
  <si>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</si>
  <si>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</si>
  <si>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</si>
  <si>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</si>
  <si>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</si>
  <si>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</si>
  <si>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</si>
  <si>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</si>
  <si>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</si>
  <si>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</si>
  <si>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</si>
  <si>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</si>
  <si>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</si>
  <si>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</si>
  <si>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</si>
  <si>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</si>
  <si>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</si>
  <si>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</si>
  <si>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</si>
  <si>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</si>
  <si>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</si>
  <si>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</si>
  <si>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</si>
  <si>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</si>
  <si>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</si>
  <si>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</si>
  <si>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</si>
  <si>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</si>
  <si>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</si>
  <si>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</si>
  <si>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</si>
  <si>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</si>
  <si>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</si>
  <si>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</si>
  <si>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</si>
  <si>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</si>
  <si>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</si>
  <si>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</si>
  <si>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</si>
  <si>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</si>
  <si>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</si>
  <si>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</si>
  <si>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</si>
  <si>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</si>
  <si>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</si>
  <si>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</si>
  <si>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</si>
  <si>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</si>
  <si>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</si>
  <si>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</si>
  <si>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</si>
  <si>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</si>
  <si>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</si>
  <si>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</si>
  <si>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</si>
  <si>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</si>
  <si>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</si>
  <si>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</si>
  <si>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</si>
  <si>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</si>
  <si>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</si>
  <si>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</si>
  <si>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</si>
  <si>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</si>
  <si>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</si>
  <si>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</si>
  <si>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</si>
  <si>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</si>
  <si>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</si>
  <si>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</si>
  <si>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</si>
  <si>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</si>
  <si>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</si>
  <si>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</si>
  <si>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</si>
  <si>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</si>
  <si>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</si>
  <si>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</si>
  <si>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</si>
  <si>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</si>
  <si>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</si>
  <si>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</si>
  <si>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</si>
  <si>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</si>
  <si>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</si>
  <si>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</si>
  <si>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</si>
  <si>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</si>
  <si>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</si>
  <si>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</si>
  <si>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</si>
  <si>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</si>
  <si>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</si>
  <si>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</si>
  <si>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</si>
  <si>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</si>
  <si>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</si>
  <si>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</si>
  <si>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</si>
  <si>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</si>
  <si>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</si>
  <si>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</si>
  <si>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</si>
  <si>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</si>
  <si>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</si>
  <si>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</si>
  <si>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</si>
  <si>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</si>
  <si>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</si>
  <si>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</si>
  <si>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</si>
  <si>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</si>
  <si>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</si>
  <si>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</si>
  <si>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</si>
  <si>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</si>
  <si>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</si>
  <si>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</si>
  <si>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</si>
  <si>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</si>
  <si>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</si>
  <si>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</si>
  <si>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</si>
  <si>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</si>
  <si>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</si>
  <si>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</si>
  <si>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</si>
  <si>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</si>
  <si>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</si>
  <si>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</si>
  <si>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</si>
  <si>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</si>
  <si>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</si>
  <si>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</si>
  <si>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</si>
  <si>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</si>
  <si>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</si>
  <si>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</si>
  <si>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</si>
  <si>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</si>
  <si>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</si>
  <si>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</si>
  <si>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</si>
  <si>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</si>
  <si>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</si>
  <si>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</si>
  <si>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</si>
  <si>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</si>
  <si>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</si>
  <si>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</si>
  <si>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</si>
  <si>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</si>
  <si>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</si>
  <si>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</si>
  <si>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</si>
  <si>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</si>
  <si>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</si>
  <si>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</si>
  <si>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</si>
  <si>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</si>
  <si>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</si>
  <si>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</si>
  <si>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</si>
  <si>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</si>
  <si>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</si>
  <si>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</si>
  <si>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</si>
  <si>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</si>
  <si>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</si>
  <si>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</si>
  <si>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</si>
  <si>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</si>
  <si>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</si>
  <si>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</si>
  <si>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</si>
  <si>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</si>
  <si>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</si>
  <si>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</si>
  <si>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</si>
  <si>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</si>
  <si>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</si>
  <si>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</si>
  <si>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</si>
  <si>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</si>
  <si>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</si>
  <si>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</si>
  <si>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</si>
  <si>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</si>
  <si>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</si>
  <si>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</si>
  <si>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</si>
  <si>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</si>
  <si>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</si>
  <si>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</si>
  <si>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</si>
  <si>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</si>
  <si>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</si>
  <si>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</si>
  <si>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</si>
  <si>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</si>
  <si>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</si>
  <si>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</si>
  <si>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</si>
  <si>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</si>
  <si>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</si>
  <si>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</si>
  <si>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</si>
  <si>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</si>
  <si>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</si>
  <si>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</si>
  <si>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</si>
  <si>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</si>
  <si>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</si>
  <si>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</si>
  <si>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</si>
  <si>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</si>
  <si>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</si>
  <si>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</si>
  <si>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</si>
  <si>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</si>
  <si>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</si>
  <si>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</si>
  <si>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</si>
  <si>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</si>
  <si>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</si>
  <si>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</si>
  <si>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</si>
  <si>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</si>
  <si>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</si>
  <si>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</si>
  <si>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</si>
  <si>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</si>
  <si>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</si>
  <si>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</si>
  <si>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</si>
  <si>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</si>
  <si>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</si>
  <si>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</si>
  <si>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</si>
  <si>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</si>
  <si>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</si>
  <si>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</si>
  <si>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</si>
  <si>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</si>
  <si>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</si>
  <si>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</si>
  <si>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</si>
  <si>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</si>
  <si>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</si>
  <si>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</si>
  <si>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</si>
  <si>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</si>
  <si>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</si>
  <si>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</si>
  <si>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</si>
  <si>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</si>
  <si>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</si>
  <si>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</si>
  <si>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</si>
  <si>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</si>
  <si>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</si>
  <si>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</si>
  <si>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</si>
  <si>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</si>
  <si>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</si>
  <si>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</si>
  <si>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</si>
  <si>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</si>
  <si>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</si>
  <si>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</si>
  <si>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</si>
  <si>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</si>
  <si>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</si>
  <si>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</si>
  <si>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</si>
  <si>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</si>
  <si>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</si>
  <si>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</si>
  <si>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</si>
  <si>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</si>
  <si>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</si>
  <si>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</si>
  <si>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</si>
  <si>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</si>
  <si>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</si>
  <si>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</si>
  <si>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</si>
  <si>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</si>
  <si>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</si>
  <si>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</si>
  <si>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</si>
  <si>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</si>
  <si>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</si>
  <si>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</si>
  <si>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</si>
  <si>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</si>
  <si>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</si>
  <si>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</si>
  <si>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</si>
  <si>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</si>
  <si>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</si>
  <si>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</si>
  <si>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</si>
  <si>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</si>
  <si>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</si>
  <si>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</si>
  <si>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</si>
  <si>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</si>
  <si>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</si>
  <si>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</si>
  <si>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</si>
  <si>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</si>
  <si>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</si>
  <si>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</si>
  <si>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</si>
  <si>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</si>
  <si>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</si>
  <si>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</si>
  <si>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</si>
  <si>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</si>
  <si>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</si>
  <si>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</si>
  <si>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</si>
  <si>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</si>
  <si>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</si>
  <si>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</si>
  <si>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</si>
  <si>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</si>
  <si>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</si>
  <si>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</si>
  <si>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</si>
  <si>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</si>
  <si>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</si>
  <si>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</si>
  <si>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</si>
  <si>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</si>
  <si>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</si>
  <si>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</si>
  <si>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</si>
  <si>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</si>
  <si>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</si>
  <si>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</si>
  <si>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</si>
  <si>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</si>
  <si>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</si>
  <si>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</si>
  <si>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</si>
  <si>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</si>
  <si>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</si>
  <si>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</si>
  <si>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</si>
  <si>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</si>
  <si>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</si>
  <si>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</si>
  <si>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</si>
  <si>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</si>
  <si>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</si>
  <si>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</si>
  <si>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</si>
  <si>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</si>
  <si>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</si>
  <si>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</si>
  <si>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</si>
  <si>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</si>
  <si>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</si>
  <si>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</si>
  <si>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</si>
  <si>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</si>
  <si>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</si>
  <si>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</si>
  <si>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</si>
  <si>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</si>
  <si>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</si>
  <si>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</si>
  <si>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</si>
  <si>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</si>
  <si>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</si>
  <si>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</si>
  <si>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</si>
  <si>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</si>
  <si>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</si>
  <si>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</si>
  <si>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</si>
  <si>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</si>
  <si>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</si>
  <si>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</si>
  <si>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</si>
  <si>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</si>
  <si>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</si>
  <si>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</si>
  <si>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</si>
  <si>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</si>
  <si>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</si>
  <si>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</si>
  <si>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</si>
  <si>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</si>
  <si>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</si>
  <si>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</si>
  <si>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</si>
  <si>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</si>
  <si>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</si>
  <si>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</si>
  <si>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</si>
  <si>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</si>
  <si>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</si>
  <si>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</si>
  <si>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</si>
  <si>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</si>
  <si>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</si>
  <si>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</si>
  <si>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</si>
  <si>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</si>
  <si>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</si>
  <si>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</si>
  <si>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</si>
  <si>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</si>
  <si>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</si>
  <si>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</si>
  <si>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</si>
  <si>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</si>
  <si>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</si>
  <si>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</si>
  <si>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</si>
  <si>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</si>
  <si>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</si>
  <si>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</si>
  <si>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</si>
  <si>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</si>
  <si>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</si>
  <si>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</si>
  <si>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</si>
  <si>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</si>
  <si>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</si>
  <si>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</si>
  <si>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</si>
  <si>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</si>
  <si>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</si>
  <si>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</si>
  <si>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</si>
  <si>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</si>
  <si>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</si>
  <si>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</si>
  <si>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</si>
  <si>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</si>
  <si>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</si>
  <si>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</si>
  <si>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</si>
  <si>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</si>
  <si>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</si>
  <si>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</si>
  <si>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</si>
  <si>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</si>
  <si>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</si>
  <si>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</si>
  <si>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</si>
  <si>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</si>
  <si>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</si>
  <si>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</si>
  <si>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</si>
  <si>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</si>
  <si>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</si>
  <si>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</si>
  <si>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</si>
  <si>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</si>
  <si>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</si>
  <si>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</si>
  <si>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</si>
  <si>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</si>
  <si>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</si>
  <si>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</si>
  <si>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</si>
  <si>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</si>
  <si>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</si>
  <si>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</si>
  <si>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</si>
  <si>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</si>
  <si>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</si>
  <si>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</si>
  <si>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</si>
  <si>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</si>
  <si>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</si>
  <si>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</si>
  <si>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</si>
  <si>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</si>
  <si>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</si>
  <si>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</si>
  <si>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</si>
  <si>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</si>
  <si>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</si>
  <si>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</si>
  <si>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</si>
  <si>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</si>
  <si>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</si>
  <si>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</si>
  <si>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</si>
  <si>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</si>
  <si>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</si>
  <si>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</si>
  <si>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</si>
  <si>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</si>
  <si>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</si>
  <si>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</si>
  <si>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</si>
  <si>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</si>
  <si>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</si>
  <si>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</si>
  <si>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</si>
  <si>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</si>
  <si>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</si>
  <si>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</si>
  <si>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</si>
  <si>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</si>
  <si>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</si>
  <si>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</si>
  <si>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</si>
  <si>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</si>
  <si>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</si>
  <si>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</si>
  <si>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</si>
  <si>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</si>
  <si>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</si>
  <si>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</si>
  <si>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</si>
  <si>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</si>
  <si>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</si>
  <si>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</si>
  <si>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</si>
  <si>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</si>
  <si>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</si>
  <si>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</si>
  <si>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</si>
  <si>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</si>
  <si>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</si>
  <si>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</si>
  <si>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</si>
  <si>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</si>
  <si>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</si>
  <si>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</si>
  <si>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</si>
  <si>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</si>
  <si>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</si>
  <si>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</si>
  <si>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</si>
  <si>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</si>
  <si>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</si>
  <si>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</si>
  <si>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</si>
  <si>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</si>
  <si>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</si>
  <si>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</si>
  <si>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</si>
  <si>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</si>
  <si>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</si>
  <si>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</si>
  <si>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</si>
  <si>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</si>
  <si>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</si>
  <si>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</si>
  <si>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</si>
  <si>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</si>
  <si>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</si>
  <si>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</si>
  <si>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</si>
  <si>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</si>
  <si>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</si>
  <si>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</si>
  <si>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</si>
  <si>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</si>
  <si>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</si>
  <si>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</si>
  <si>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</si>
  <si>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</si>
  <si>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</si>
  <si>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</si>
  <si>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</si>
  <si>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</si>
  <si>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</si>
  <si>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</si>
  <si>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</si>
  <si>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</si>
  <si>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</si>
  <si>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</si>
  <si>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</si>
  <si>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</si>
  <si>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</si>
  <si>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</si>
  <si>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</si>
  <si>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</si>
  <si>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</si>
  <si>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</si>
  <si>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</si>
  <si>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</si>
  <si>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</si>
  <si>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</si>
  <si>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</si>
  <si>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</si>
  <si>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</si>
  <si>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</si>
  <si>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</si>
  <si>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</si>
  <si>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</si>
  <si>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</si>
  <si>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</si>
  <si>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</si>
  <si>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</si>
  <si>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</si>
  <si>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</si>
  <si>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</si>
  <si>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</si>
  <si>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</si>
  <si>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</si>
  <si>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</si>
  <si>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</si>
  <si>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</si>
  <si>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</si>
  <si>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</si>
  <si>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</si>
  <si>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</si>
  <si>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</si>
  <si>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</si>
  <si>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</si>
  <si>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</si>
  <si>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</si>
  <si>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</si>
  <si>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</si>
  <si>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</si>
  <si>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</si>
  <si>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</si>
  <si>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</si>
  <si>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</si>
  <si>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</si>
  <si>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</si>
  <si>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</si>
  <si>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</si>
  <si>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</si>
  <si>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</si>
  <si>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</si>
  <si>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</si>
  <si>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</si>
  <si>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</si>
  <si>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</si>
  <si>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</si>
  <si>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</si>
  <si>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</si>
  <si>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</si>
  <si>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</si>
  <si>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</si>
  <si>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</si>
  <si>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</si>
  <si>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</si>
  <si>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</si>
  <si>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</si>
  <si>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</si>
  <si>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</si>
  <si>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</si>
  <si>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</si>
  <si>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</si>
  <si>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</si>
  <si>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</si>
  <si>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</si>
  <si>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</si>
  <si>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</si>
  <si>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</si>
  <si>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</si>
  <si>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</si>
  <si>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</si>
  <si>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</si>
  <si>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</si>
  <si>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</si>
  <si>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</si>
  <si>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</si>
  <si>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</si>
  <si>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</si>
  <si>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</si>
  <si>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</si>
  <si>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</si>
  <si>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</si>
  <si>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</si>
  <si>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</si>
  <si>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</si>
  <si>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</si>
  <si>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</si>
  <si>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</si>
  <si>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</si>
  <si>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</si>
  <si>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</si>
  <si>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</si>
  <si>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</si>
  <si>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</si>
  <si>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</si>
  <si>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</si>
  <si>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</si>
  <si>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</si>
  <si>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</si>
  <si>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</si>
  <si>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</si>
  <si>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</si>
  <si>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</si>
  <si>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</si>
  <si>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</si>
  <si>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</si>
  <si>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</si>
  <si>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</si>
  <si>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</si>
  <si>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</si>
  <si>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</si>
  <si>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</si>
  <si>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</si>
  <si>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</si>
  <si>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</si>
  <si>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</si>
  <si>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</si>
  <si>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</si>
  <si>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</si>
  <si>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</si>
  <si>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</si>
  <si>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</si>
  <si>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</si>
  <si>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</si>
  <si>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</si>
  <si>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</si>
  <si>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</si>
  <si>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</si>
  <si>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</si>
  <si>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</si>
  <si>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</si>
  <si>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</si>
  <si>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</si>
  <si>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</si>
  <si>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</si>
  <si>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</si>
  <si>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</si>
  <si>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</si>
  <si>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</si>
  <si>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</si>
  <si>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</si>
  <si>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</si>
  <si>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</si>
  <si>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</si>
  <si>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</si>
  <si>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</si>
  <si>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</si>
  <si>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</si>
  <si>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</si>
  <si>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</si>
  <si>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</si>
  <si>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</si>
  <si>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</si>
  <si>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</si>
  <si>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</si>
  <si>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</si>
  <si>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</si>
  <si>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</si>
  <si>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</si>
  <si>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</si>
  <si>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</si>
  <si>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</si>
  <si>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</si>
  <si>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</si>
  <si>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</si>
  <si>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</si>
  <si>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</si>
  <si>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</si>
  <si>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</si>
  <si>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</si>
  <si>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</si>
  <si>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</si>
  <si>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</si>
  <si>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</si>
  <si>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</si>
  <si>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</si>
  <si>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</si>
  <si>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</si>
  <si>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</si>
  <si>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</si>
  <si>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</si>
  <si>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</si>
  <si>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</si>
  <si>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</si>
  <si>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</si>
  <si>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</si>
  <si>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</si>
  <si>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</si>
  <si>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</si>
  <si>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</si>
  <si>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</si>
  <si>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</si>
  <si>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</si>
  <si>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</si>
  <si>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</si>
  <si>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</si>
  <si>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</si>
  <si>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</si>
  <si>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</si>
  <si>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</si>
  <si>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</si>
  <si>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</si>
  <si>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</si>
  <si>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</si>
  <si>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</si>
  <si>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</si>
  <si>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</si>
  <si>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</si>
  <si>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</si>
  <si>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</si>
  <si>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</si>
  <si>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</si>
  <si>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</si>
  <si>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</si>
  <si>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</si>
  <si>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</si>
  <si>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</si>
  <si>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</si>
  <si>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</si>
  <si>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</si>
  <si>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</si>
  <si>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</si>
  <si>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</si>
  <si>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</si>
  <si>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</si>
  <si>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</si>
  <si>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</si>
  <si>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</si>
  <si>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</si>
  <si>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</si>
  <si>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</si>
  <si>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</si>
  <si>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</si>
  <si>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</si>
  <si>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</si>
  <si>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</si>
  <si>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</si>
  <si>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</si>
  <si>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</si>
  <si>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</si>
  <si>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</si>
  <si>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</si>
  <si>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</si>
  <si>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</si>
  <si>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</si>
  <si>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</si>
  <si>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</si>
  <si>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</si>
  <si>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</si>
  <si>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</si>
  <si>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</si>
  <si>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</si>
  <si>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</si>
  <si>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</si>
  <si>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</si>
  <si>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</si>
  <si>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</si>
  <si>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</si>
  <si>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</si>
  <si>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</si>
  <si>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</si>
  <si>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</si>
  <si>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</si>
  <si>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</si>
  <si>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</si>
  <si>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</si>
  <si>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</si>
  <si>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</si>
  <si>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</si>
  <si>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</si>
  <si>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</si>
  <si>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</si>
  <si>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</si>
  <si>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</si>
  <si>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</si>
  <si>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</si>
  <si>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</si>
  <si>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</si>
  <si>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</si>
  <si>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</si>
  <si>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</si>
  <si>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</si>
  <si>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</si>
  <si>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</si>
  <si>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</si>
  <si>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</si>
  <si>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</si>
  <si>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</si>
  <si>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</si>
  <si>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</si>
  <si>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</si>
  <si>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</si>
  <si>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</si>
  <si>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</si>
  <si>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</si>
  <si>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</si>
  <si>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</si>
  <si>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</si>
  <si>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</si>
  <si>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</si>
  <si>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</si>
  <si>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</si>
  <si>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</si>
  <si>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</si>
  <si>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</si>
  <si>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</si>
  <si>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</si>
  <si>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</si>
  <si>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</si>
  <si>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</si>
  <si>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</si>
  <si>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</si>
  <si>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</si>
  <si>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</si>
  <si>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</si>
  <si>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</si>
  <si>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</si>
  <si>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</si>
  <si>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</si>
  <si>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</si>
  <si>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</si>
  <si>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</si>
  <si>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</si>
  <si>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</si>
  <si>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</si>
  <si>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</si>
  <si>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</si>
  <si>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</si>
  <si>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</si>
  <si>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</si>
  <si>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</si>
  <si>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</si>
  <si>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</si>
  <si>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</si>
  <si>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</si>
  <si>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</si>
  <si>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</si>
  <si>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</si>
  <si>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</si>
  <si>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</si>
  <si>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</si>
  <si>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</si>
  <si>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</si>
  <si>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</si>
  <si>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</si>
  <si>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</si>
  <si>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</si>
  <si>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</si>
  <si>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</si>
  <si>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</si>
  <si>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</si>
  <si>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</si>
  <si>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</si>
  <si>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</si>
  <si>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</si>
  <si>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</si>
  <si>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</si>
  <si>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</si>
  <si>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</si>
  <si>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</si>
  <si>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</si>
  <si>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</si>
  <si>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</si>
  <si>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</si>
  <si>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</si>
  <si>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</si>
  <si>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</si>
  <si>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</si>
  <si>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</si>
  <si>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</si>
  <si>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</si>
  <si>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</si>
  <si>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</si>
  <si>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</si>
  <si>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</si>
  <si>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</si>
  <si>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</si>
  <si>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</si>
  <si>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</si>
  <si>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</si>
  <si>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</si>
  <si>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</si>
  <si>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</si>
  <si>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</si>
  <si>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</si>
  <si>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</si>
  <si>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</si>
  <si>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</si>
  <si>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</si>
  <si>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</si>
  <si>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</si>
  <si>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</si>
  <si>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</si>
  <si>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</si>
  <si>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</si>
  <si>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</si>
  <si>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</si>
  <si>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</si>
  <si>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</si>
  <si>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</si>
  <si>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</si>
  <si>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</si>
  <si>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</si>
  <si>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</si>
  <si>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</si>
  <si>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</si>
  <si>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</si>
  <si>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</si>
  <si>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</si>
  <si>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</si>
  <si>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</si>
  <si>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</si>
  <si>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</si>
  <si>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</si>
  <si>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</si>
  <si>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</si>
  <si>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</si>
  <si>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</si>
  <si>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</si>
  <si>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</si>
  <si>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</si>
  <si>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</si>
  <si>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</si>
  <si>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</si>
  <si>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</si>
  <si>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</si>
  <si>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</si>
  <si>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</si>
  <si>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</si>
  <si>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</si>
  <si>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</si>
  <si>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</si>
  <si>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</si>
  <si>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</si>
  <si>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</si>
  <si>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</si>
  <si>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</si>
  <si>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</si>
  <si>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</si>
  <si>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</si>
  <si>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</si>
  <si>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</si>
  <si>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</si>
  <si>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</si>
  <si>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</si>
  <si>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</si>
  <si>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</si>
  <si>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</si>
  <si>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</si>
  <si>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</si>
  <si>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</si>
  <si>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</si>
  <si>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</si>
  <si>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</si>
  <si>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</si>
  <si>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</si>
  <si>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</si>
  <si>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</si>
  <si>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</si>
  <si>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</si>
  <si>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</si>
  <si>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</si>
  <si>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</si>
  <si>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</si>
  <si>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</si>
  <si>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</si>
  <si>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</si>
  <si>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</si>
  <si>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</si>
  <si>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</si>
  <si>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</si>
  <si>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</si>
  <si>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</si>
  <si>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</si>
  <si>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</si>
  <si>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</si>
  <si>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</si>
  <si>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</si>
  <si>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</si>
  <si>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</si>
  <si>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</si>
  <si>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</si>
  <si>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</si>
  <si>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</si>
  <si>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</si>
  <si>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</si>
  <si>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</si>
  <si>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</si>
  <si>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</si>
  <si>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</si>
  <si>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</si>
  <si>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</si>
  <si>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</si>
  <si>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</si>
  <si>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</si>
  <si>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</si>
  <si>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</si>
  <si>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</si>
  <si>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</si>
  <si>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</si>
  <si>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</si>
  <si>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</si>
  <si>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</si>
  <si>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</si>
  <si>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</si>
  <si>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</si>
  <si>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</si>
  <si>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</si>
  <si>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</si>
  <si>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</si>
  <si>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</si>
  <si>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</si>
  <si>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</si>
  <si>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</si>
  <si>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</si>
  <si>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</si>
  <si>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</si>
  <si>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</si>
  <si>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</si>
  <si>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</si>
  <si>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</si>
  <si>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</si>
  <si>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</si>
  <si>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</si>
  <si>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</si>
  <si>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</si>
  <si>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</si>
  <si>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</si>
  <si>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</si>
  <si>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</si>
  <si>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</si>
  <si>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</si>
  <si>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</si>
  <si>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</si>
  <si>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</si>
  <si>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</si>
  <si>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</si>
  <si>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</si>
  <si>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</si>
  <si>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</si>
  <si>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</si>
  <si>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</si>
  <si>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</si>
  <si>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</si>
  <si>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</si>
  <si>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</si>
  <si>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</si>
  <si>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</si>
  <si>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</si>
  <si>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</si>
  <si>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</si>
  <si>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</si>
  <si>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</si>
  <si>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</si>
  <si>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</si>
  <si>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</si>
  <si>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</si>
  <si>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</si>
  <si>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</si>
  <si>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</si>
  <si>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</si>
  <si>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</si>
  <si>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</si>
  <si>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</si>
  <si>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</si>
  <si>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</si>
  <si>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</si>
  <si>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</si>
  <si>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</si>
  <si>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</si>
  <si>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</si>
  <si>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</si>
  <si>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</si>
  <si>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</si>
  <si>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</si>
  <si>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</si>
  <si>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</si>
  <si>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</si>
  <si>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</si>
  <si>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</si>
  <si>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</si>
  <si>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</si>
  <si>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</si>
  <si>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</si>
  <si>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</si>
  <si>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</si>
  <si>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</si>
  <si>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</si>
  <si>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</si>
  <si>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</si>
  <si>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</si>
  <si>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</si>
  <si>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</si>
  <si>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</si>
  <si>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</si>
  <si>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</si>
  <si>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</si>
  <si>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</si>
  <si>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</si>
  <si>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</si>
  <si>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</si>
  <si>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</si>
  <si>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</si>
  <si>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</si>
  <si>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</si>
  <si>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</si>
  <si>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</si>
  <si>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</si>
  <si>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</si>
  <si>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</si>
  <si>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</si>
  <si>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</si>
  <si>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</si>
  <si>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</si>
  <si>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</si>
  <si>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</si>
  <si>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</si>
  <si>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</si>
  <si>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</si>
  <si>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</si>
  <si>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</si>
  <si>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</si>
  <si>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</si>
  <si>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</si>
  <si>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</si>
  <si>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</si>
  <si>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</si>
  <si>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</si>
  <si>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</si>
  <si>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</si>
  <si>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</si>
  <si>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</si>
  <si>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</si>
  <si>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</si>
  <si>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</si>
  <si>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</si>
  <si>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</si>
  <si>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</si>
  <si>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</si>
  <si>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</si>
  <si>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</si>
  <si>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</si>
  <si>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</si>
  <si>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</si>
  <si>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</si>
  <si>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</si>
  <si>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</si>
  <si>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</si>
  <si>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</si>
  <si>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</si>
  <si>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</si>
  <si>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</si>
  <si>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</si>
  <si>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</si>
  <si>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</si>
  <si>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</si>
  <si>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</si>
  <si>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</si>
  <si>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</si>
  <si>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</si>
  <si>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</si>
  <si>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</si>
  <si>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</si>
  <si>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</si>
  <si>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</si>
  <si>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</si>
  <si>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</si>
  <si>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</si>
  <si>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</si>
  <si>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</si>
  <si>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</si>
  <si>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</si>
  <si>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</si>
  <si>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</si>
  <si>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</si>
  <si>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</si>
  <si>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</si>
  <si>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</si>
  <si>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</si>
  <si>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</si>
  <si>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</si>
  <si>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</si>
  <si>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</si>
  <si>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</si>
  <si>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</si>
  <si>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</si>
  <si>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</si>
  <si>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</si>
  <si>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</si>
  <si>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</si>
  <si>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</si>
  <si>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</si>
  <si>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</si>
  <si>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</si>
  <si>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</si>
  <si>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</si>
  <si>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</si>
  <si>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</si>
  <si>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</si>
  <si>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</si>
  <si>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</si>
  <si>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</si>
  <si>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</si>
  <si>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</si>
  <si>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</si>
  <si>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</si>
  <si>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</si>
  <si>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</si>
  <si>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</si>
  <si>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</si>
  <si>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</si>
  <si>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</si>
  <si>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</si>
  <si>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</si>
  <si>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</si>
  <si>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</si>
  <si>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</si>
  <si>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</si>
  <si>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</si>
  <si>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</si>
  <si>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</si>
  <si>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</si>
  <si>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</si>
  <si>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</si>
  <si>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</si>
  <si>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</si>
  <si>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</si>
  <si>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</si>
  <si>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</si>
  <si>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</si>
  <si>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</si>
  <si>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</si>
  <si>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</si>
  <si>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</si>
  <si>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</si>
  <si>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</si>
  <si>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</si>
  <si>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</si>
  <si>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</si>
  <si>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</si>
  <si>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</si>
  <si>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</si>
  <si>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</si>
  <si>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</si>
  <si>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</si>
  <si>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</si>
  <si>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</si>
  <si>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</si>
  <si>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</si>
  <si>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</si>
  <si>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</si>
  <si>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</si>
  <si>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</si>
  <si>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</si>
  <si>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</si>
  <si>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</si>
  <si>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</si>
  <si>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</si>
  <si>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</si>
  <si>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</si>
  <si>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</si>
  <si>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</si>
  <si>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</si>
  <si>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</si>
  <si>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</si>
  <si>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</si>
  <si>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</si>
  <si>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</si>
  <si>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</si>
  <si>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</si>
  <si>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</si>
  <si>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</si>
  <si>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</si>
  <si>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</si>
  <si>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</si>
  <si>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</si>
  <si>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</si>
  <si>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</si>
  <si>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</si>
  <si>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</si>
  <si>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</si>
  <si>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</si>
  <si>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</si>
  <si>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</si>
  <si>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</si>
  <si>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</si>
  <si>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</si>
  <si>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</si>
  <si>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</si>
  <si>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</si>
  <si>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</si>
  <si>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</si>
  <si>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</si>
  <si>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</si>
  <si>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</si>
  <si>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</si>
  <si>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</si>
  <si>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</si>
  <si>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</si>
  <si>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</si>
  <si>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</si>
  <si>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</si>
  <si>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</si>
  <si>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</si>
  <si>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</si>
  <si>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</si>
  <si>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</si>
  <si>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</si>
  <si>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</si>
  <si>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</si>
  <si>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</si>
  <si>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</si>
  <si>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</si>
  <si>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</si>
  <si>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</si>
  <si>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</si>
  <si>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</si>
  <si>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</si>
  <si>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</si>
  <si>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</si>
  <si>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</si>
  <si>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</si>
  <si>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</si>
  <si>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</si>
  <si>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</si>
  <si>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</si>
  <si>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</si>
  <si>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</si>
  <si>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</si>
  <si>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</si>
  <si>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</si>
  <si>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</si>
  <si>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</si>
  <si>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</si>
  <si>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</si>
  <si>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</si>
  <si>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</si>
  <si>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</si>
  <si>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</si>
  <si>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</si>
  <si>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</si>
  <si>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</si>
  <si>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</si>
  <si>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</si>
  <si>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</si>
  <si>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</si>
  <si>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</si>
  <si>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</si>
  <si>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</si>
  <si>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</si>
  <si>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</si>
  <si>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</si>
  <si>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</si>
  <si>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</si>
  <si>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</si>
  <si>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</si>
  <si>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</si>
  <si>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</si>
  <si>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</si>
  <si>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</si>
  <si>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</si>
  <si>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</si>
  <si>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</si>
  <si>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</si>
  <si>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</si>
  <si>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</si>
  <si>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</si>
  <si>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</si>
  <si>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</si>
  <si>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</si>
  <si>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</si>
  <si>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</si>
  <si>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</si>
  <si>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</si>
  <si>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</si>
  <si>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</si>
  <si>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</si>
  <si>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</si>
  <si>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</si>
  <si>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</si>
  <si>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</si>
  <si>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</si>
  <si>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</si>
  <si>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</si>
  <si>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</si>
  <si>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</si>
  <si>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</si>
  <si>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</si>
  <si>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</si>
  <si>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</si>
  <si>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</si>
  <si>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</si>
  <si>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</si>
  <si>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</si>
  <si>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</si>
  <si>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</si>
  <si>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</si>
  <si>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</si>
  <si>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</si>
  <si>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</si>
  <si>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</si>
  <si>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</si>
  <si>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</si>
  <si>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</si>
  <si>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</si>
  <si>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</si>
  <si>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</si>
  <si>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</si>
  <si>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</si>
  <si>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</si>
  <si>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</si>
  <si>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</si>
  <si>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</si>
  <si>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</si>
  <si>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</si>
  <si>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</si>
  <si>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</si>
  <si>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</si>
  <si>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</si>
  <si>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</si>
  <si>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</si>
  <si>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</si>
  <si>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</si>
  <si>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</si>
  <si>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</si>
  <si>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</si>
  <si>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</si>
  <si>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</si>
  <si>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</si>
  <si>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</si>
  <si>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</si>
  <si>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</si>
  <si>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</si>
  <si>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</si>
  <si>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</si>
  <si>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</si>
  <si>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</si>
  <si>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</si>
  <si>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</si>
  <si>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</si>
  <si>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</si>
  <si>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</si>
  <si>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</si>
  <si>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</si>
  <si>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</si>
  <si>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</si>
  <si>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</si>
  <si>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</si>
  <si>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</si>
  <si>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</si>
  <si>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</si>
  <si>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</si>
  <si>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</si>
  <si>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</si>
  <si>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</si>
  <si>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</si>
  <si>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</si>
  <si>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</si>
  <si>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</si>
  <si>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</si>
  <si>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</si>
  <si>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</si>
  <si>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</si>
  <si>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</si>
  <si>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</si>
  <si>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</si>
  <si>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</si>
  <si>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</si>
  <si>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</si>
  <si>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</si>
  <si>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</si>
  <si>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</si>
  <si>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</si>
  <si>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</si>
  <si>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</si>
  <si>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</si>
  <si>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</si>
  <si>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</si>
  <si>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</si>
  <si>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</si>
  <si>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</si>
  <si>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</si>
  <si>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</si>
  <si>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</si>
  <si>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</si>
  <si>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</si>
  <si>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</si>
  <si>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</si>
  <si>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</si>
  <si>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</si>
  <si>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</si>
  <si>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</si>
  <si>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</si>
  <si>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</si>
  <si>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</si>
  <si>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</si>
  <si>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</si>
  <si>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</si>
  <si>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</si>
  <si>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</si>
  <si>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</si>
  <si>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</si>
  <si>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</si>
  <si>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</si>
  <si>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</si>
  <si>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</si>
  <si>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</si>
  <si>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</si>
  <si>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</si>
  <si>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</si>
  <si>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</si>
  <si>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</si>
  <si>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</si>
  <si>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</si>
  <si>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</si>
  <si>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</si>
  <si>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</si>
  <si>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</si>
  <si>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</si>
  <si>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</si>
  <si>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</si>
  <si>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</si>
  <si>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</si>
  <si>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</si>
  <si>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</si>
  <si>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</si>
  <si>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</si>
  <si>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</si>
  <si>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</si>
  <si>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</si>
  <si>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</si>
  <si>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</si>
  <si>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</si>
  <si>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</si>
  <si>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</si>
  <si>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</si>
  <si>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</si>
  <si>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</si>
  <si>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</si>
  <si>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</si>
  <si>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</si>
  <si>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</si>
  <si>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</si>
  <si>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</si>
  <si>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</si>
  <si>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</si>
  <si>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</si>
  <si>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</si>
  <si>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</si>
  <si>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</si>
  <si>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</si>
  <si>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</si>
  <si>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</si>
  <si>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</si>
  <si>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</si>
  <si>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</si>
  <si>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</si>
  <si>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</si>
  <si>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</si>
  <si>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</si>
  <si>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</si>
  <si>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</si>
  <si>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</si>
  <si>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</si>
  <si>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</si>
  <si>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</si>
  <si>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</si>
  <si>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</si>
  <si>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</si>
  <si>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</si>
  <si>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</si>
  <si>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</si>
  <si>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</si>
  <si>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</si>
  <si>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</si>
  <si>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</si>
  <si>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</si>
  <si>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</si>
  <si>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</si>
  <si>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</si>
  <si>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</si>
  <si>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</si>
  <si>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</si>
  <si>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</si>
  <si>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</si>
  <si>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</si>
  <si>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</si>
  <si>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</si>
  <si>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</si>
  <si>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</si>
  <si>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</si>
  <si>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</si>
  <si>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</si>
  <si>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</si>
  <si>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</si>
  <si>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</si>
  <si>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</si>
  <si>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</si>
  <si>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</si>
  <si>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</si>
  <si>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</si>
  <si>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</si>
  <si>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</si>
  <si>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</si>
  <si>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</si>
  <si>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</si>
  <si>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</si>
  <si>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</si>
  <si>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</si>
  <si>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</si>
  <si>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</si>
  <si>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</si>
  <si>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</si>
  <si>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</si>
  <si>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</si>
  <si>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</si>
  <si>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</si>
  <si>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</si>
  <si>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</si>
  <si>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</si>
  <si>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</si>
  <si>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</si>
  <si>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</si>
  <si>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</si>
  <si>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</si>
  <si>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</si>
  <si>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</si>
  <si>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</si>
  <si>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</si>
  <si>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</si>
  <si>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</si>
  <si>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</si>
  <si>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</si>
  <si>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</si>
  <si>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</si>
  <si>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</si>
  <si>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</si>
  <si>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</si>
  <si>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</si>
  <si>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</si>
  <si>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</si>
  <si>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</si>
  <si>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</si>
  <si>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</si>
  <si>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</si>
  <si>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</si>
  <si>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</si>
  <si>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</si>
  <si>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</si>
  <si>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</si>
  <si>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</si>
  <si>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</si>
  <si>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</si>
  <si>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</si>
  <si>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</si>
  <si>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</si>
  <si>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</si>
  <si>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</si>
  <si>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</si>
  <si>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</si>
  <si>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</si>
  <si>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</si>
  <si>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</si>
  <si>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</si>
  <si>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</si>
  <si>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</si>
  <si>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</si>
  <si>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</si>
  <si>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</si>
  <si>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</si>
  <si>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</si>
  <si>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</si>
  <si>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</si>
  <si>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</si>
  <si>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</si>
  <si>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</si>
  <si>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</si>
  <si>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</si>
  <si>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</si>
  <si>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</si>
  <si>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</si>
  <si>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</si>
  <si>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</si>
  <si>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</si>
  <si>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</si>
  <si>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</si>
  <si>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</si>
  <si>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</si>
  <si>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</si>
  <si>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</si>
  <si>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</si>
  <si>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</si>
  <si>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</si>
  <si>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</si>
  <si>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</si>
  <si>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</si>
  <si>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</si>
  <si>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</si>
  <si>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</si>
  <si>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</si>
  <si>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</si>
  <si>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</si>
  <si>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</si>
  <si>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</si>
  <si>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</si>
  <si>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</si>
  <si>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</si>
  <si>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</si>
  <si>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</si>
  <si>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</si>
  <si>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</si>
  <si>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</si>
  <si>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</si>
  <si>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</si>
  <si>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</si>
  <si>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</si>
  <si>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</si>
  <si>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</si>
  <si>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</si>
  <si>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</si>
  <si>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</si>
  <si>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</si>
  <si>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</si>
  <si>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</si>
  <si>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</si>
  <si>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</si>
  <si>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</si>
  <si>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</si>
  <si>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</si>
  <si>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</si>
  <si>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</si>
  <si>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</si>
  <si>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</si>
  <si>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</si>
  <si>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</si>
  <si>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</si>
  <si>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</si>
  <si>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</si>
  <si>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</si>
  <si>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</si>
  <si>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</si>
  <si>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</si>
  <si>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</si>
  <si>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</si>
  <si>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</si>
  <si>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</si>
  <si>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</si>
  <si>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</si>
  <si>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</si>
  <si>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</si>
  <si>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</si>
  <si>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</si>
  <si>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</si>
  <si>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</si>
  <si>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</si>
  <si>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</si>
  <si>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</si>
  <si>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</si>
  <si>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</si>
  <si>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</si>
  <si>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</si>
  <si>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</si>
  <si>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</si>
  <si>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</si>
  <si>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</si>
  <si>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</si>
  <si>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</si>
  <si>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</si>
  <si>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</si>
  <si>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</si>
  <si>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</si>
  <si>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</si>
  <si>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</si>
  <si>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</si>
  <si>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</si>
  <si>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</si>
  <si>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</si>
  <si>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</si>
  <si>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</si>
  <si>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</si>
  <si>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</si>
  <si>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</si>
  <si>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</si>
  <si>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</si>
  <si>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</si>
  <si>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</si>
  <si>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</si>
  <si>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</si>
  <si>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</si>
  <si>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</si>
  <si>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</si>
  <si>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</si>
  <si>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</si>
  <si>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</si>
  <si>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</si>
  <si>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</si>
  <si>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</si>
  <si>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</si>
  <si>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</si>
  <si>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</si>
  <si>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</si>
  <si>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</si>
  <si>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</si>
  <si>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</si>
  <si>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</si>
  <si>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</si>
  <si>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</si>
  <si>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</si>
  <si>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</si>
  <si>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</si>
  <si>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</si>
  <si>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</si>
  <si>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</si>
  <si>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</si>
  <si>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</si>
  <si>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</si>
  <si>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</si>
  <si>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</si>
  <si>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</si>
  <si>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</si>
  <si>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</si>
  <si>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</si>
  <si>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</si>
  <si>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</si>
  <si>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</si>
  <si>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</si>
  <si>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</si>
  <si>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</si>
  <si>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</si>
  <si>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</si>
  <si>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</si>
  <si>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</si>
  <si>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</si>
  <si>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</si>
  <si>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</si>
  <si>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</si>
  <si>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</si>
  <si>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</si>
  <si>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</si>
  <si>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</si>
  <si>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</si>
  <si>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</si>
  <si>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</si>
  <si>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</si>
  <si>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</si>
  <si>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</si>
  <si>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</si>
  <si>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</si>
  <si>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</si>
  <si>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</si>
  <si>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</si>
  <si>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</si>
  <si>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</si>
  <si>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</si>
  <si>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</si>
  <si>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</si>
  <si>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</si>
  <si>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</si>
  <si>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</si>
  <si>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</si>
  <si>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</si>
  <si>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</si>
  <si>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</si>
  <si>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</si>
  <si>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</si>
  <si>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</si>
  <si>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</si>
  <si>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</si>
  <si>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</si>
  <si>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</si>
  <si>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</si>
  <si>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</si>
  <si>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</si>
  <si>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</si>
  <si>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</si>
  <si>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</si>
  <si>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</si>
  <si>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</si>
  <si>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</si>
  <si>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</si>
  <si>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</si>
  <si>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</si>
  <si>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</si>
  <si>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</si>
  <si>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</si>
  <si>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</si>
  <si>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</si>
  <si>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</si>
  <si>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</si>
  <si>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</si>
  <si>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</si>
  <si>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</si>
  <si>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</si>
  <si>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</si>
  <si>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</si>
  <si>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</si>
  <si>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</si>
  <si>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</si>
  <si>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</si>
  <si>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</si>
  <si>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</si>
  <si>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</si>
  <si>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</si>
  <si>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</si>
  <si>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</si>
  <si>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</si>
  <si>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</si>
  <si>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</si>
  <si>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</si>
  <si>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</si>
  <si>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</si>
  <si>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</si>
  <si>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</si>
  <si>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</si>
  <si>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</si>
  <si>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</si>
  <si>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</si>
  <si>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</si>
  <si>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</si>
  <si>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</si>
  <si>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</si>
  <si>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</si>
  <si>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</si>
  <si>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</si>
  <si>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</si>
  <si>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</si>
  <si>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</si>
  <si>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</si>
  <si>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</si>
  <si>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</si>
  <si>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</si>
  <si>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</si>
  <si>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</si>
  <si>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</si>
  <si>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</si>
  <si>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</si>
  <si>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</si>
  <si>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</si>
  <si>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</si>
  <si>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</si>
  <si>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</si>
  <si>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</si>
  <si>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</si>
  <si>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</si>
  <si>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</si>
  <si>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</si>
  <si>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</si>
  <si>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</si>
  <si>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</si>
  <si>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</si>
  <si>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</si>
  <si>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</si>
  <si>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</si>
  <si>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</si>
  <si>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</si>
  <si>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</si>
  <si>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</si>
  <si>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</si>
  <si>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</si>
  <si>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</si>
  <si>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</si>
  <si>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</si>
  <si>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</si>
  <si>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</si>
  <si>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</si>
  <si>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</si>
  <si>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</si>
  <si>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</si>
  <si>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</si>
  <si>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</si>
  <si>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</si>
  <si>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</si>
  <si>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</si>
  <si>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</si>
  <si>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</si>
  <si>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</si>
  <si>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</si>
  <si>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</si>
  <si>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</si>
  <si>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</si>
  <si>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</si>
  <si>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</si>
  <si>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</si>
  <si>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</si>
  <si>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</si>
  <si>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</si>
  <si>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</si>
  <si>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</si>
  <si>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</si>
  <si>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</si>
  <si>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</si>
  <si>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</si>
  <si>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</si>
  <si>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</si>
  <si>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</si>
  <si>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</si>
  <si>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</si>
  <si>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</si>
  <si>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</si>
  <si>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</si>
  <si>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</si>
  <si>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</si>
  <si>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</si>
  <si>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</si>
  <si>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</si>
  <si>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</si>
  <si>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</si>
  <si>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</si>
  <si>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</si>
  <si>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</si>
  <si>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</si>
  <si>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</si>
  <si>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</si>
  <si>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</si>
  <si>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</si>
  <si>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</si>
  <si>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</si>
  <si>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</si>
  <si>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</si>
  <si>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</si>
  <si>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</si>
  <si>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</si>
  <si>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</si>
  <si>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</si>
  <si>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</si>
  <si>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</si>
  <si>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</si>
  <si>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</si>
  <si>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</si>
  <si>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</si>
  <si>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</si>
  <si>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</si>
  <si>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</si>
  <si>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</si>
  <si>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</si>
  <si>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</si>
  <si>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</si>
  <si>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</si>
  <si>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</si>
  <si>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</si>
  <si>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</si>
  <si>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</si>
  <si>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</si>
  <si>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</si>
  <si>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</si>
  <si>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</si>
  <si>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</si>
  <si>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</si>
  <si>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</si>
  <si>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</si>
  <si>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</si>
  <si>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</si>
  <si>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</si>
  <si>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</si>
  <si>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</si>
  <si>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</si>
  <si>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</si>
  <si>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</si>
  <si>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</si>
  <si>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</si>
  <si>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</si>
  <si>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</si>
  <si>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</si>
  <si>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</si>
  <si>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</si>
  <si>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</si>
  <si>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</si>
  <si>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</si>
  <si>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</si>
  <si>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</si>
  <si>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</si>
  <si>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</si>
  <si>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</si>
  <si>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</si>
  <si>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</si>
  <si>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</si>
  <si>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</si>
  <si>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</si>
  <si>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</si>
  <si>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</si>
  <si>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</si>
  <si>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</si>
  <si>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</si>
  <si>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</si>
  <si>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</si>
  <si>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</si>
  <si>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</si>
  <si>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</si>
  <si>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</si>
  <si>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</si>
  <si>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</si>
  <si>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</si>
  <si>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</si>
  <si>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</si>
  <si>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</si>
  <si>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</si>
  <si>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</si>
  <si>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</si>
  <si>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</si>
  <si>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</si>
  <si>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</si>
  <si>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</si>
  <si>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</si>
  <si>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</si>
  <si>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</si>
  <si>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</si>
  <si>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</si>
  <si>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</si>
  <si>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</si>
  <si>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</si>
  <si>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</si>
  <si>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</si>
  <si>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</si>
  <si>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</si>
  <si>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</si>
  <si>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</si>
  <si>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</si>
  <si>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</si>
  <si>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</si>
  <si>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</si>
  <si>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</si>
  <si>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</si>
  <si>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</si>
  <si>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</si>
  <si>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</si>
  <si>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</si>
  <si>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</si>
  <si>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</si>
  <si>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</si>
  <si>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</si>
  <si>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</si>
  <si>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</si>
  <si>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</si>
  <si>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</si>
  <si>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</si>
  <si>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</si>
  <si>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</si>
  <si>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</si>
  <si>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</si>
  <si>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</si>
  <si>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</si>
  <si>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</si>
  <si>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</si>
  <si>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</si>
  <si>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</si>
  <si>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</si>
  <si>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</si>
  <si>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</si>
  <si>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</si>
  <si>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</si>
  <si>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</si>
  <si>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</si>
  <si>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</si>
  <si>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</si>
  <si>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</si>
  <si>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</si>
  <si>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</si>
  <si>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</si>
  <si>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</si>
  <si>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</si>
  <si>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</si>
  <si>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</si>
  <si>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</si>
  <si>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</si>
  <si>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</si>
  <si>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</si>
  <si>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</si>
  <si>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</si>
  <si>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</si>
  <si>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</si>
  <si>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</si>
  <si>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</si>
  <si>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</si>
  <si>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</si>
  <si>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</si>
  <si>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</si>
  <si>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</si>
  <si>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</si>
  <si>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</si>
  <si>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</si>
  <si>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</si>
  <si>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</si>
  <si>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</si>
  <si>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</si>
  <si>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</si>
  <si>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</si>
  <si>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</si>
  <si>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</si>
  <si>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</si>
  <si>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</si>
  <si>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</si>
  <si>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</si>
  <si>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</si>
  <si>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</si>
  <si>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</si>
  <si>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</si>
  <si>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</si>
  <si>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</si>
  <si>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</si>
  <si>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</si>
  <si>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</si>
  <si>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</si>
  <si>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</si>
  <si>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</si>
  <si>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</si>
  <si>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</si>
  <si>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</si>
  <si>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</si>
  <si>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</si>
  <si>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</si>
  <si>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</si>
  <si>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</si>
  <si>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</si>
  <si>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</si>
  <si>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</si>
  <si>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</si>
  <si>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</si>
  <si>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</si>
  <si>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</si>
  <si>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</si>
  <si>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</si>
  <si>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</si>
  <si>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</si>
  <si>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</si>
  <si>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</si>
  <si>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</si>
  <si>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</si>
  <si>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</si>
  <si>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</si>
  <si>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</si>
  <si>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</si>
  <si>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</si>
  <si>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</si>
  <si>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</si>
  <si>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</si>
  <si>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</si>
  <si>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</si>
  <si>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</si>
  <si>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</si>
  <si>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</si>
  <si>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</si>
  <si>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</si>
  <si>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</si>
  <si>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</si>
  <si>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</si>
  <si>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</si>
  <si>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</si>
  <si>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</si>
  <si>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</si>
  <si>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</si>
  <si>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</si>
  <si>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</si>
  <si>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</si>
  <si>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</si>
  <si>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</si>
  <si>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</si>
  <si>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</si>
  <si>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</si>
  <si>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</si>
  <si>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</si>
  <si>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</si>
  <si>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</si>
  <si>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</si>
  <si>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</si>
  <si>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</si>
  <si>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</si>
  <si>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</si>
  <si>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</si>
  <si>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</si>
  <si>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</si>
  <si>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</si>
  <si>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</si>
  <si>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</si>
  <si>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</si>
  <si>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</si>
  <si>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</si>
  <si>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</si>
  <si>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</si>
  <si>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</si>
  <si>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</si>
  <si>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</si>
  <si>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</si>
  <si>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</si>
  <si>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</si>
  <si>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</si>
  <si>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</si>
  <si>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</si>
  <si>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</si>
  <si>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</si>
  <si>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</si>
  <si>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</si>
  <si>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</si>
  <si>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</si>
  <si>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</si>
  <si>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</si>
  <si>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</si>
  <si>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</si>
  <si>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</si>
  <si>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</si>
  <si>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</si>
  <si>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</si>
  <si>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</si>
  <si>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</si>
  <si>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</si>
  <si>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</si>
  <si>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</si>
  <si>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</si>
  <si>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</si>
  <si>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</si>
  <si>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</si>
  <si>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</si>
  <si>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</si>
  <si>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</si>
  <si>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</si>
  <si>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</si>
  <si>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</si>
  <si>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</si>
  <si>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</si>
  <si>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</si>
  <si>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</si>
  <si>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</si>
  <si>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</si>
  <si>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</si>
  <si>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</si>
  <si>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</si>
  <si>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</si>
  <si>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</si>
  <si>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</si>
  <si>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</si>
  <si>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</si>
  <si>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</si>
  <si>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</si>
  <si>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</si>
  <si>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</si>
  <si>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</si>
  <si>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</si>
  <si>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</si>
  <si>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</si>
  <si>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</si>
  <si>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</si>
  <si>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</si>
  <si>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</si>
  <si>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</si>
  <si>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</si>
  <si>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</si>
  <si>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</si>
  <si>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</si>
  <si>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</si>
  <si>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</si>
  <si>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</si>
  <si>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</si>
  <si>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</si>
  <si>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</si>
  <si>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</si>
  <si>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</si>
  <si>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</si>
  <si>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</si>
  <si>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</si>
  <si>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</si>
  <si>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</si>
  <si>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</si>
  <si>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</si>
  <si>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</si>
  <si>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</si>
  <si>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</si>
  <si>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</si>
  <si>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</si>
  <si>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</si>
  <si>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</si>
  <si>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</si>
  <si>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</si>
  <si>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</si>
  <si>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</si>
  <si>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</si>
  <si>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</si>
  <si>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</si>
  <si>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</si>
  <si>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</si>
  <si>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</si>
  <si>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</si>
  <si>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</si>
  <si>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</si>
  <si>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</si>
  <si>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</si>
  <si>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</si>
  <si>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</si>
  <si>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</si>
  <si>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</si>
  <si>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</si>
  <si>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</si>
  <si>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</si>
  <si>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</si>
  <si>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</si>
  <si>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</si>
  <si>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</si>
  <si>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</si>
  <si>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</si>
  <si>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</si>
  <si>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</si>
  <si>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</si>
  <si>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</si>
  <si>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</si>
  <si>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</si>
  <si>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</si>
  <si>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</si>
  <si>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</si>
  <si>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</si>
  <si>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</si>
  <si>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</si>
  <si>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</si>
  <si>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</si>
  <si>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</si>
  <si>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</si>
  <si>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</si>
  <si>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</si>
  <si>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</si>
  <si>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</si>
  <si>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</si>
  <si>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</si>
  <si>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</si>
  <si>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</si>
  <si>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</si>
  <si>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</si>
  <si>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</si>
  <si>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</si>
  <si>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</si>
  <si>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</si>
  <si>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</si>
  <si>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</si>
  <si>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</si>
  <si>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</si>
  <si>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</si>
  <si>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</si>
  <si>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</si>
  <si>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</si>
  <si>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</si>
  <si>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</si>
  <si>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</si>
  <si>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</si>
  <si>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</si>
  <si>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</si>
  <si>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</si>
  <si>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</si>
  <si>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</si>
  <si>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</si>
  <si>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</si>
  <si>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</si>
  <si>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</si>
  <si>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</si>
  <si>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</si>
  <si>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</si>
  <si>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</si>
  <si>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</si>
  <si>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</si>
  <si>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</si>
  <si>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</si>
  <si>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</si>
  <si>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</si>
  <si>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</si>
  <si>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</si>
  <si>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</si>
  <si>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</si>
  <si>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</si>
  <si>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</si>
  <si>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</si>
  <si>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</si>
  <si>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</si>
  <si>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</si>
  <si>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</si>
  <si>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</si>
  <si>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</si>
  <si>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</si>
  <si>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</si>
  <si>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</si>
  <si>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</si>
  <si>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</si>
  <si>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</si>
  <si>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</si>
  <si>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</si>
  <si>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</si>
  <si>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</si>
  <si>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</si>
  <si>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</si>
  <si>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</si>
  <si>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</si>
  <si>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</si>
  <si>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</si>
  <si>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</si>
  <si>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</si>
  <si>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</si>
  <si>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</si>
  <si>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</si>
  <si>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</si>
  <si>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</si>
  <si>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</si>
  <si>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</si>
  <si>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</si>
  <si>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</si>
  <si>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</si>
  <si>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</si>
  <si>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</si>
  <si>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</si>
  <si>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</si>
  <si>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</si>
  <si>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</si>
  <si>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</si>
  <si>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</si>
  <si>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</si>
  <si>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</si>
  <si>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</si>
  <si>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</si>
  <si>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</si>
  <si>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</si>
  <si>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</si>
  <si>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</si>
  <si>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</si>
  <si>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</si>
  <si>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</si>
  <si>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</si>
  <si>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</si>
  <si>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</si>
  <si>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</si>
  <si>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</si>
  <si>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</si>
  <si>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</si>
  <si>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</si>
  <si>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</si>
  <si>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</si>
  <si>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</si>
  <si>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</si>
  <si>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</si>
  <si>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</si>
  <si>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</si>
  <si>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</si>
  <si>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</si>
  <si>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</si>
  <si>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</si>
  <si>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</si>
  <si>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</si>
  <si>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</si>
  <si>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</si>
  <si>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</si>
  <si>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</si>
  <si>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</si>
  <si>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</si>
  <si>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</si>
  <si>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</si>
  <si>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</si>
  <si>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</si>
  <si>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</si>
  <si>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</si>
  <si>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</si>
  <si>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</si>
  <si>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</si>
  <si>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</si>
  <si>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</si>
  <si>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</si>
  <si>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</si>
  <si>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</si>
  <si>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</si>
  <si>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</si>
  <si>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</si>
  <si>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</si>
  <si>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</si>
  <si>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</si>
  <si>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</si>
  <si>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</si>
  <si>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</si>
  <si>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</si>
  <si>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</si>
  <si>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</si>
  <si>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</si>
  <si>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</si>
  <si>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</si>
  <si>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</si>
  <si>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</si>
  <si>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</si>
  <si>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</si>
  <si>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</si>
  <si>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</si>
  <si>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</si>
  <si>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</si>
  <si>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</si>
  <si>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</si>
  <si>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</si>
  <si>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</si>
  <si>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</si>
  <si>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</si>
  <si>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</si>
  <si>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</si>
  <si>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</si>
  <si>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</si>
  <si>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</si>
  <si>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</si>
  <si>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</si>
  <si>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</si>
  <si>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</si>
  <si>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</si>
  <si>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</si>
  <si>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</si>
  <si>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</si>
  <si>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</si>
  <si>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</si>
  <si>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</si>
  <si>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</si>
  <si>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</si>
  <si>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</si>
  <si>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</si>
  <si>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</si>
  <si>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</si>
  <si>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</si>
  <si>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</si>
  <si>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</si>
  <si>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</si>
  <si>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</si>
  <si>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</si>
  <si>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</si>
  <si>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</si>
  <si>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</si>
  <si>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</si>
  <si>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</si>
  <si>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</si>
  <si>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</si>
  <si>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</si>
  <si>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</si>
  <si>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</si>
  <si>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</si>
  <si>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</si>
  <si>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</si>
  <si>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</si>
  <si>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</si>
  <si>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</si>
  <si>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</si>
  <si>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</si>
  <si>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</si>
  <si>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</si>
  <si>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</si>
  <si>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</si>
  <si>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</si>
  <si>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</si>
  <si>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</si>
  <si>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</si>
  <si>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</si>
  <si>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</si>
  <si>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</si>
  <si>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</si>
  <si>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</si>
  <si>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</si>
  <si>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</si>
  <si>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</si>
  <si>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</si>
  <si>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</si>
  <si>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</si>
  <si>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</si>
  <si>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</si>
  <si>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</si>
  <si>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</si>
  <si>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</si>
  <si>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</si>
  <si>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</si>
  <si>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</si>
  <si>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</si>
  <si>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</si>
  <si>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</si>
  <si>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</si>
  <si>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</si>
  <si>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</si>
  <si>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</si>
  <si>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</si>
  <si>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</si>
  <si>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</si>
  <si>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</si>
  <si>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</si>
  <si>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</si>
  <si>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</si>
  <si>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</si>
  <si>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</si>
  <si>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</si>
  <si>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</si>
  <si>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</si>
  <si>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</si>
  <si>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</si>
  <si>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</si>
  <si>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</si>
  <si>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</si>
  <si>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</si>
  <si>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</si>
  <si>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</si>
  <si>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</si>
  <si>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</si>
  <si>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</si>
  <si>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</si>
  <si>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</si>
  <si>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</si>
  <si>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</si>
  <si>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</si>
  <si>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</si>
  <si>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</si>
  <si>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</si>
  <si>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</si>
  <si>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</si>
  <si>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</si>
  <si>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</si>
  <si>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</si>
  <si>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</si>
  <si>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</si>
  <si>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</si>
  <si>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</si>
  <si>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</si>
  <si>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</si>
  <si>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</si>
  <si>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</si>
  <si>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</si>
  <si>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</si>
  <si>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</si>
  <si>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</si>
  <si>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</si>
  <si>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</si>
  <si>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</si>
  <si>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</si>
  <si>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</si>
  <si>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</si>
  <si>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</si>
  <si>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</si>
  <si>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</si>
  <si>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</si>
  <si>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</si>
  <si>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</si>
  <si>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</si>
  <si>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</si>
  <si>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</si>
  <si>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</si>
  <si>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</si>
  <si>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</si>
  <si>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</si>
  <si>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</si>
  <si>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</si>
  <si>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</si>
  <si>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</si>
  <si>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</si>
  <si>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</si>
  <si>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</si>
  <si>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</si>
  <si>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</si>
  <si>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</si>
  <si>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</si>
  <si>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</si>
  <si>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</si>
  <si>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</si>
  <si>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</si>
  <si>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</si>
  <si>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</si>
  <si>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</si>
  <si>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</si>
  <si>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</si>
  <si>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</si>
  <si>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</si>
  <si>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</si>
  <si>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</si>
  <si>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</si>
  <si>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</si>
  <si>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</si>
  <si>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</si>
  <si>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</si>
  <si>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</si>
  <si>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</si>
  <si>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</si>
  <si>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</si>
  <si>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</si>
  <si>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</si>
  <si>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</si>
  <si>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</si>
  <si>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</si>
  <si>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</si>
  <si>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</si>
  <si>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</si>
  <si>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</si>
  <si>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</si>
  <si>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</si>
  <si>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</si>
  <si>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</si>
  <si>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</si>
  <si>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</si>
  <si>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</si>
  <si>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</si>
  <si>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</si>
  <si>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</si>
  <si>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</si>
  <si>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</si>
  <si>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</si>
  <si>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</si>
  <si>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</si>
  <si>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</si>
  <si>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</si>
  <si>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</si>
  <si>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</si>
  <si>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</si>
  <si>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</si>
  <si>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</si>
  <si>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</si>
  <si>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</si>
  <si>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</si>
  <si>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</si>
  <si>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</si>
  <si>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</si>
  <si>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</si>
  <si>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</si>
  <si>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</si>
  <si>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</si>
  <si>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</si>
  <si>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</si>
  <si>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</si>
  <si>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</si>
  <si>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</si>
  <si>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</si>
  <si>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</si>
  <si>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</si>
  <si>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</si>
  <si>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</si>
  <si>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</si>
  <si>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</si>
  <si>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</si>
  <si>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</si>
  <si>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</si>
  <si>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</si>
  <si>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</si>
  <si>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</si>
  <si>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</si>
  <si>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</si>
  <si>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</si>
  <si>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</si>
  <si>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</si>
  <si>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</si>
  <si>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</si>
  <si>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</si>
  <si>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</si>
  <si>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</si>
  <si>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</si>
  <si>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</si>
  <si>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</si>
  <si>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</si>
  <si>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</si>
  <si>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</si>
  <si>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</si>
  <si>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</si>
  <si>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</si>
  <si>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</si>
  <si>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</si>
  <si>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</si>
  <si>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</si>
  <si>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</si>
  <si>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</si>
  <si>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</si>
  <si>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</si>
  <si>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</si>
  <si>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</si>
  <si>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</si>
  <si>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</si>
  <si>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</si>
  <si>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</si>
  <si>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</si>
  <si>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</si>
  <si>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</si>
  <si>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</si>
  <si>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</si>
  <si>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</si>
  <si>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</si>
  <si>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</si>
  <si>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</si>
  <si>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</si>
  <si>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</si>
  <si>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</si>
  <si>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</si>
  <si>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</si>
  <si>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</si>
  <si>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</si>
  <si>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</si>
  <si>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</si>
  <si>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</si>
  <si>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</si>
  <si>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</si>
  <si>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</si>
  <si>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</si>
  <si>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</si>
  <si>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</si>
  <si>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</si>
  <si>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</si>
  <si>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</si>
  <si>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</si>
  <si>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</si>
  <si>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</si>
  <si>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</si>
  <si>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</si>
  <si>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</si>
  <si>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</si>
  <si>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</si>
  <si>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</si>
  <si>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</si>
  <si>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</si>
  <si>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</si>
  <si>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</si>
  <si>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</si>
  <si>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</si>
  <si>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</si>
  <si>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</si>
  <si>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</si>
  <si>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</si>
  <si>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</si>
  <si>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</si>
  <si>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</si>
  <si>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</si>
  <si>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</si>
  <si>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</si>
  <si>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</si>
  <si>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</si>
  <si>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</si>
  <si>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</si>
  <si>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</si>
  <si>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</si>
  <si>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</si>
  <si>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</si>
  <si>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</si>
  <si>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</si>
  <si>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</si>
  <si>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</si>
  <si>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</si>
  <si>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</si>
  <si>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</si>
  <si>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</si>
  <si>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</si>
  <si>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</si>
  <si>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</si>
  <si>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</si>
  <si>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</si>
  <si>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</si>
  <si>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</si>
  <si>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</si>
  <si>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</si>
  <si>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</si>
  <si>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</si>
  <si>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</si>
  <si>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</si>
  <si>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</si>
  <si>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</si>
  <si>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</si>
  <si>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</si>
  <si>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</si>
  <si>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</si>
  <si>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</si>
  <si>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</si>
  <si>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</si>
  <si>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</si>
  <si>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</si>
  <si>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</si>
  <si>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</si>
  <si>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</si>
  <si>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</si>
  <si>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</si>
  <si>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</si>
  <si>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</si>
  <si>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</si>
  <si>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</si>
  <si>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</si>
  <si>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</si>
  <si>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</si>
  <si>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</si>
  <si>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</si>
  <si>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</si>
  <si>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</si>
  <si>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</si>
  <si>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</si>
  <si>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</si>
  <si>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</si>
  <si>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</si>
  <si>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</si>
  <si>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</si>
  <si>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</si>
  <si>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</si>
  <si>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</si>
  <si>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</si>
  <si>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</si>
  <si>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</si>
  <si>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</si>
  <si>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</si>
  <si>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</si>
  <si>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</si>
  <si>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</si>
  <si>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</si>
  <si>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</si>
  <si>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</si>
  <si>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</si>
  <si>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</si>
  <si>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</si>
  <si>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</si>
  <si>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</si>
  <si>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</si>
  <si>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</si>
  <si>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</si>
  <si>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</si>
  <si>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</si>
  <si>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</si>
  <si>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</si>
  <si>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</si>
  <si>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</si>
  <si>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</si>
  <si>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</si>
  <si>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</si>
  <si>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</si>
  <si>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</si>
  <si>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</si>
  <si>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</si>
  <si>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</si>
  <si>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</si>
  <si>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</si>
  <si>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</si>
  <si>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</si>
  <si>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</si>
  <si>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</si>
  <si>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</si>
  <si>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</si>
  <si>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</si>
  <si>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</si>
  <si>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</si>
  <si>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</si>
  <si>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</si>
  <si>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</si>
  <si>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</si>
  <si>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</si>
  <si>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</si>
  <si>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</si>
  <si>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</si>
  <si>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</si>
  <si>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</si>
  <si>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</si>
  <si>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</si>
  <si>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</si>
  <si>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</si>
  <si>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</si>
  <si>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</si>
  <si>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</si>
  <si>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</si>
  <si>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</si>
  <si>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</si>
  <si>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</si>
  <si>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</si>
  <si>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</si>
  <si>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</si>
  <si>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</si>
  <si>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</si>
  <si>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</si>
  <si>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</si>
  <si>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</si>
  <si>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</si>
  <si>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</si>
  <si>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</si>
  <si>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</si>
  <si>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</si>
  <si>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</si>
  <si>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</si>
  <si>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</si>
  <si>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</si>
  <si>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</si>
  <si>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</si>
  <si>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</si>
  <si>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</si>
  <si>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</si>
  <si>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</si>
  <si>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</si>
  <si>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</si>
  <si>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</si>
  <si>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</si>
  <si>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</si>
  <si>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</si>
  <si>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</si>
  <si>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</si>
  <si>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</si>
  <si>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</si>
  <si>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</si>
  <si>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</si>
  <si>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</si>
  <si>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</si>
  <si>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</si>
  <si>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</si>
  <si>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</si>
  <si>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</si>
  <si>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</si>
  <si>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</si>
  <si>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</si>
  <si>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</si>
  <si>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</si>
  <si>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</si>
  <si>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</si>
  <si>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</si>
  <si>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</si>
  <si>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</si>
  <si>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</si>
  <si>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</si>
  <si>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</si>
  <si>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</si>
  <si>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</si>
  <si>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</si>
  <si>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</si>
  <si>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</si>
  <si>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</si>
  <si>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</si>
  <si>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</si>
  <si>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</si>
  <si>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</si>
  <si>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</si>
  <si>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</si>
  <si>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</si>
  <si>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</si>
  <si>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</si>
  <si>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</si>
  <si>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</si>
  <si>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</si>
  <si>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</si>
  <si>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</si>
  <si>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</si>
  <si>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</si>
  <si>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</si>
  <si>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</si>
  <si>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</si>
  <si>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</si>
  <si>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</si>
  <si>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</si>
  <si>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</si>
  <si>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</si>
  <si>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</si>
  <si>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</si>
  <si>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</si>
  <si>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</si>
  <si>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</si>
  <si>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</si>
  <si>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</si>
  <si>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</si>
  <si>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</si>
  <si>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</si>
  <si>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</si>
  <si>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</si>
  <si>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</si>
  <si>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</si>
  <si>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</si>
  <si>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</si>
  <si>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</si>
  <si>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</si>
  <si>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</si>
  <si>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</si>
  <si>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</si>
  <si>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</si>
  <si>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</si>
  <si>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</si>
  <si>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</si>
  <si>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</si>
  <si>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</si>
  <si>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</si>
  <si>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</si>
  <si>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</si>
  <si>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</si>
  <si>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</si>
  <si>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</si>
  <si>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</si>
  <si>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</si>
  <si>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</si>
  <si>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</si>
  <si>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</si>
  <si>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</si>
  <si>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</si>
  <si>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</si>
  <si>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</si>
  <si>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</si>
  <si>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</si>
  <si>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</si>
  <si>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</si>
  <si>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</si>
  <si>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</si>
  <si>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</si>
  <si>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</si>
  <si>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</si>
  <si>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</si>
  <si>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</si>
  <si>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</si>
  <si>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</si>
  <si>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</si>
  <si>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</si>
  <si>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</si>
  <si>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</si>
  <si>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</si>
  <si>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</si>
  <si>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</si>
  <si>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</si>
  <si>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</si>
  <si>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</si>
  <si>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</si>
  <si>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</si>
  <si>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</si>
  <si>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</si>
  <si>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</si>
  <si>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</si>
  <si>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</si>
  <si>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</si>
  <si>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</si>
  <si>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</si>
  <si>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</si>
  <si>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</si>
  <si>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</si>
  <si>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</si>
  <si>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</si>
  <si>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</si>
  <si>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</si>
  <si>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</si>
  <si>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</si>
  <si>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</si>
  <si>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</si>
  <si>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</si>
  <si>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</si>
  <si>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</si>
  <si>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</si>
  <si>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</si>
  <si>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</si>
  <si>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</si>
  <si>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</si>
  <si>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</si>
  <si>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</si>
  <si>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</si>
  <si>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</si>
  <si>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</si>
  <si>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</si>
  <si>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</si>
  <si>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</si>
  <si>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</si>
  <si>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</si>
  <si>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</si>
  <si>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</si>
  <si>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</si>
  <si>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</si>
  <si>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</si>
  <si>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</si>
  <si>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</si>
  <si>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</si>
  <si>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</si>
  <si>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</si>
  <si>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</si>
  <si>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</si>
  <si>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</si>
  <si>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</si>
  <si>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</si>
  <si>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</si>
  <si>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</si>
  <si>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</si>
  <si>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</si>
  <si>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</si>
  <si>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</si>
  <si>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</si>
  <si>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</si>
  <si>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</si>
  <si>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</si>
  <si>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</si>
  <si>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</si>
  <si>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</si>
  <si>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</si>
  <si>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</si>
  <si>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</si>
  <si>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</si>
  <si>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</si>
  <si>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</si>
  <si>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</si>
  <si>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</si>
  <si>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</si>
  <si>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</si>
  <si>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</si>
  <si>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</si>
  <si>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</si>
  <si>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</si>
  <si>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</si>
  <si>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</si>
  <si>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</si>
  <si>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</si>
  <si>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</si>
  <si>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</si>
  <si>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</si>
  <si>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</si>
  <si>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</si>
  <si>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</si>
  <si>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</si>
  <si>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</si>
  <si>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</si>
  <si>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</si>
  <si>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</si>
  <si>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</si>
  <si>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</si>
  <si>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</si>
  <si>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</si>
  <si>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</si>
  <si>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</si>
  <si>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</si>
  <si>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</si>
  <si>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</si>
  <si>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</si>
  <si>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</si>
  <si>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</si>
  <si>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</si>
  <si>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</si>
  <si>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</si>
  <si>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</si>
  <si>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</si>
  <si>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</si>
  <si>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</si>
  <si>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</si>
  <si>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</si>
  <si>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</si>
  <si>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</si>
  <si>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</si>
  <si>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</si>
  <si>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</si>
  <si>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</si>
  <si>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</si>
  <si>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</si>
  <si>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</si>
  <si>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</si>
  <si>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</si>
  <si>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</si>
  <si>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</si>
  <si>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</si>
  <si>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</si>
  <si>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</si>
  <si>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</si>
  <si>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</si>
  <si>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</si>
  <si>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</si>
  <si>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</si>
  <si>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</si>
  <si>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</si>
  <si>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</si>
  <si>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</si>
  <si>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</si>
  <si>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</si>
  <si>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</si>
  <si>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</si>
  <si>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</si>
  <si>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</si>
  <si>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</si>
  <si>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</si>
  <si>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</si>
  <si>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</si>
  <si>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</si>
  <si>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</si>
  <si>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</si>
  <si>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</si>
  <si>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</si>
  <si>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</si>
  <si>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</si>
  <si>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</si>
  <si>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</si>
  <si>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</si>
  <si>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</si>
  <si>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</si>
  <si>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</si>
  <si>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</si>
  <si>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</si>
  <si>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</si>
  <si>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</si>
  <si>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</si>
  <si>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</si>
  <si>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</si>
  <si>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</si>
  <si>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</si>
  <si>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</si>
  <si>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</si>
  <si>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</si>
  <si>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</si>
  <si>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</si>
  <si>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</si>
  <si>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</si>
  <si>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</si>
  <si>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</si>
  <si>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</si>
  <si>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</si>
  <si>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</si>
  <si>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</si>
  <si>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</si>
  <si>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</si>
  <si>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</si>
  <si>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</si>
  <si>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</si>
  <si>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</si>
  <si>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</si>
  <si>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</si>
  <si>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</si>
  <si>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</si>
  <si>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</si>
  <si>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</si>
  <si>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</si>
  <si>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</si>
  <si>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</si>
  <si>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</si>
  <si>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</si>
  <si>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</si>
  <si>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</si>
  <si>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</si>
  <si>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</si>
  <si>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</si>
  <si>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</si>
  <si>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</si>
  <si>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</si>
  <si>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</si>
  <si>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</si>
  <si>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</si>
  <si>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</si>
  <si>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</si>
  <si>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</si>
  <si>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</si>
  <si>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</si>
  <si>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</si>
  <si>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</si>
  <si>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</si>
  <si>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</si>
  <si>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</si>
  <si>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</si>
  <si>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</si>
  <si>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</si>
  <si>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</si>
  <si>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</si>
  <si>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</si>
  <si>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</si>
  <si>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</si>
  <si>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</si>
  <si>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</si>
  <si>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</si>
  <si>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</si>
  <si>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</si>
  <si>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</si>
  <si>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</si>
  <si>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</si>
  <si>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</si>
  <si>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</si>
  <si>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</si>
  <si>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</si>
  <si>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</si>
  <si>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</si>
  <si>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</si>
  <si>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</si>
  <si>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</si>
  <si>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</si>
  <si>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</si>
  <si>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</si>
  <si>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</si>
  <si>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</si>
  <si>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</si>
  <si>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</si>
  <si>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</si>
  <si>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</si>
  <si>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</si>
  <si>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</si>
  <si>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</si>
  <si>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</si>
  <si>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</si>
  <si>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</si>
  <si>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</si>
  <si>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</si>
  <si>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</si>
  <si>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</si>
  <si>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</si>
  <si>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</si>
  <si>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</si>
  <si>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</si>
  <si>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</si>
  <si>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</si>
  <si>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</si>
  <si>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</si>
  <si>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</si>
  <si>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</si>
  <si>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</si>
  <si>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</si>
  <si>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</si>
  <si>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</si>
  <si>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</si>
  <si>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</si>
  <si>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</si>
  <si>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</si>
  <si>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</si>
  <si>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</si>
  <si>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</si>
  <si>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</si>
  <si>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</si>
  <si>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</si>
  <si>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</si>
  <si>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</si>
  <si>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</si>
  <si>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</si>
  <si>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</si>
  <si>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</si>
  <si>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</si>
  <si>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</si>
  <si>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</si>
  <si>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</si>
  <si>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</si>
  <si>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</si>
  <si>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</si>
  <si>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</si>
  <si>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</si>
  <si>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</si>
  <si>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</si>
  <si>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</si>
  <si>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</si>
  <si>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</si>
  <si>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</si>
  <si>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</si>
  <si>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</si>
  <si>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</si>
  <si>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</si>
  <si>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</si>
  <si>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</si>
  <si>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</si>
  <si>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</si>
  <si>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</si>
  <si>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</si>
  <si>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</si>
  <si>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</si>
  <si>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</si>
  <si>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</si>
  <si>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</si>
  <si>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</si>
  <si>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</si>
  <si>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</si>
  <si>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</si>
  <si>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</si>
  <si>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</si>
  <si>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</si>
  <si>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</si>
  <si>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</si>
  <si>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</si>
  <si>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</si>
  <si>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</si>
  <si>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</si>
  <si>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</si>
  <si>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</si>
  <si>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</si>
  <si>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</si>
  <si>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</si>
  <si>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</si>
  <si>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</si>
  <si>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</si>
  <si>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</si>
  <si>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</si>
  <si>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</si>
  <si>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</si>
  <si>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</si>
  <si>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</si>
  <si>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</si>
  <si>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</si>
  <si>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</si>
  <si>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</si>
  <si>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</si>
  <si>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</si>
  <si>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</si>
  <si>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</si>
  <si>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</si>
  <si>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</si>
  <si>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</si>
  <si>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</si>
  <si>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</si>
  <si>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</si>
  <si>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</si>
  <si>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</si>
  <si>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</si>
  <si>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</si>
  <si>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</si>
  <si>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</si>
  <si>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</si>
  <si>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</si>
  <si>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</si>
  <si>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</si>
  <si>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</si>
  <si>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</si>
  <si>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</si>
  <si>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</si>
  <si>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</si>
  <si>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</si>
  <si>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</si>
  <si>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</si>
  <si>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</si>
  <si>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</si>
  <si>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</si>
  <si>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</si>
  <si>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</si>
  <si>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</si>
  <si>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</si>
  <si>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</si>
  <si>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</si>
  <si>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</si>
  <si>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</si>
  <si>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</si>
  <si>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</si>
  <si>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</si>
  <si>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</si>
  <si>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</si>
  <si>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</si>
  <si>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</si>
  <si>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</si>
  <si>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</si>
  <si>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</si>
  <si>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</si>
  <si>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</si>
  <si>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</si>
  <si>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</si>
  <si>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</si>
  <si>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</si>
  <si>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</si>
  <si>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</si>
  <si>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</si>
  <si>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</si>
  <si>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</si>
  <si>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</si>
  <si>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</si>
  <si>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</si>
  <si>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</si>
  <si>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</si>
  <si>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</si>
  <si>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</si>
  <si>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</si>
  <si>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</si>
  <si>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</si>
  <si>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</si>
  <si>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</si>
  <si>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</si>
  <si>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</si>
  <si>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</si>
  <si>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</si>
  <si>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</si>
  <si>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</si>
  <si>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</si>
  <si>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</si>
  <si>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</si>
  <si>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</si>
  <si>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</si>
  <si>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</si>
  <si>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</si>
  <si>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</si>
  <si>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</si>
  <si>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</si>
  <si>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</si>
  <si>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</si>
  <si>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</si>
  <si>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</si>
  <si>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</si>
  <si>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</si>
  <si>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</si>
  <si>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</si>
  <si>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</si>
  <si>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</si>
  <si>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</si>
  <si>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</si>
  <si>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</si>
  <si>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</si>
  <si>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</si>
  <si>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</si>
  <si>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</si>
  <si>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</si>
  <si>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</si>
  <si>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</si>
  <si>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</si>
  <si>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</si>
  <si>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</si>
  <si>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</si>
  <si>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</si>
  <si>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</si>
  <si>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</si>
  <si>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</si>
  <si>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</si>
  <si>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</si>
  <si>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</si>
  <si>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</si>
  <si>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</si>
  <si>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</si>
  <si>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</si>
  <si>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</si>
  <si>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</si>
  <si>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</si>
  <si>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</si>
  <si>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</si>
  <si>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</si>
  <si>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</si>
  <si>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</si>
  <si>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</si>
  <si>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</si>
  <si>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</si>
  <si>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</si>
  <si>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</si>
  <si>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</si>
  <si>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</si>
  <si>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</si>
  <si>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</si>
  <si>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</si>
  <si>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</si>
  <si>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</si>
  <si>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</si>
  <si>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</si>
  <si>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</si>
  <si>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</si>
  <si>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</si>
  <si>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</si>
  <si>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</si>
  <si>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</si>
  <si>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</si>
  <si>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</si>
  <si>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</si>
  <si>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</si>
  <si>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</si>
  <si>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</si>
  <si>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</si>
  <si>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</si>
  <si>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</si>
  <si>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</si>
  <si>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</si>
  <si>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</si>
  <si>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</si>
  <si>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</si>
  <si>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</si>
  <si>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</si>
  <si>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</si>
  <si>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</si>
  <si>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</si>
  <si>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</si>
  <si>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</si>
  <si>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</si>
  <si>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</si>
  <si>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</si>
  <si>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</si>
  <si>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</si>
  <si>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</si>
  <si>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</si>
  <si>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</si>
  <si>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</si>
  <si>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</si>
  <si>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</si>
  <si>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</si>
  <si>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</si>
  <si>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</si>
  <si>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</si>
  <si>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</si>
  <si>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</si>
  <si>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</si>
  <si>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</si>
  <si>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</si>
  <si>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</si>
  <si>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</si>
  <si>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</si>
  <si>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</si>
  <si>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</si>
  <si>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</si>
  <si>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</si>
  <si>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</si>
  <si>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</si>
  <si>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</si>
  <si>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</si>
  <si>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</si>
  <si>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</si>
  <si>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</si>
  <si>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</si>
  <si>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</si>
  <si>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</si>
  <si>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</si>
  <si>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</si>
  <si>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</si>
  <si>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</si>
  <si>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</si>
  <si>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</si>
  <si>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</si>
  <si>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</si>
  <si>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</si>
  <si>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</si>
  <si>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</si>
  <si>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</si>
  <si>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</si>
  <si>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</si>
  <si>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</si>
  <si>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</si>
  <si>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</si>
  <si>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</si>
  <si>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</si>
  <si>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</si>
  <si>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</si>
  <si>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</si>
  <si>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</si>
  <si>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</si>
  <si>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</si>
  <si>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</si>
  <si>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</si>
  <si>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</si>
  <si>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</si>
  <si>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</si>
  <si>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</si>
  <si>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</si>
  <si>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</si>
  <si>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</si>
  <si>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</si>
  <si>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</si>
  <si>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</si>
  <si>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</si>
  <si>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</si>
  <si>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</si>
  <si>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</si>
  <si>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</si>
  <si>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</si>
  <si>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</si>
  <si>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</si>
  <si>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</si>
  <si>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</si>
  <si>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</si>
  <si>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</si>
  <si>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</si>
  <si>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</si>
  <si>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</si>
  <si>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</si>
  <si>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</si>
  <si>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</si>
  <si>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</si>
  <si>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</si>
  <si>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</si>
  <si>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</si>
  <si>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</si>
  <si>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</si>
  <si>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</si>
  <si>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</si>
  <si>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</si>
  <si>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</si>
  <si>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</si>
  <si>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</si>
  <si>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</si>
  <si>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</si>
  <si>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</si>
  <si>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</si>
  <si>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</si>
  <si>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</si>
  <si>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</si>
  <si>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</si>
  <si>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</si>
  <si>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</si>
  <si>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</si>
  <si>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</si>
  <si>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</si>
  <si>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</si>
  <si>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</si>
  <si>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</si>
  <si>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</si>
  <si>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</si>
  <si>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</si>
  <si>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</si>
  <si>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</si>
  <si>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</si>
  <si>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</si>
  <si>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</si>
  <si>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</si>
  <si>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</si>
  <si>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</si>
  <si>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</si>
  <si>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</si>
  <si>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</si>
  <si>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</si>
  <si>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</si>
  <si>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</si>
  <si>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</si>
  <si>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</si>
  <si>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</si>
  <si>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</si>
  <si>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</si>
  <si>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</si>
  <si>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</si>
  <si>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</si>
  <si>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</si>
  <si>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</si>
  <si>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</si>
  <si>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</si>
  <si>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</si>
  <si>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</si>
  <si>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</si>
  <si>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</si>
  <si>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</si>
  <si>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</si>
  <si>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</si>
  <si>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</si>
  <si>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</si>
  <si>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</si>
  <si>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</si>
  <si>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</si>
  <si>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</si>
  <si>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</si>
  <si>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</si>
  <si>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</si>
  <si>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</si>
  <si>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</si>
  <si>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</si>
  <si>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</si>
  <si>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</si>
  <si>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</si>
  <si>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</si>
  <si>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</si>
  <si>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</si>
  <si>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</si>
  <si>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</si>
  <si>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</si>
  <si>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</si>
  <si>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</si>
  <si>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</si>
  <si>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</si>
  <si>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</si>
  <si>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</si>
  <si>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</si>
  <si>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</si>
  <si>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</si>
  <si>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</si>
  <si>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</si>
  <si>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</si>
  <si>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</si>
  <si>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</si>
  <si>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</si>
  <si>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</si>
  <si>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</si>
  <si>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</si>
  <si>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</si>
  <si>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</si>
  <si>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</si>
  <si>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</si>
  <si>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</si>
  <si>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</si>
  <si>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</si>
  <si>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</si>
  <si>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</si>
  <si>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</si>
  <si>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</si>
  <si>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</si>
  <si>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</si>
  <si>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</si>
  <si>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</si>
  <si>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</si>
  <si>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</si>
  <si>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</si>
  <si>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</si>
  <si>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</si>
  <si>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</si>
  <si>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</si>
  <si>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</si>
  <si>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</si>
  <si>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</si>
  <si>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</si>
  <si>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</si>
  <si>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</si>
  <si>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</si>
  <si>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</si>
  <si>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</si>
  <si>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</si>
  <si>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</si>
  <si>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</si>
  <si>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</si>
  <si>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</si>
  <si>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</si>
  <si>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</si>
  <si>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</si>
  <si>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</si>
  <si>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</si>
  <si>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</si>
  <si>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</si>
  <si>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</si>
  <si>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</si>
  <si>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</si>
  <si>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</si>
  <si>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</si>
  <si>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</si>
  <si>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</si>
  <si>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</si>
  <si>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</si>
  <si>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</si>
  <si>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</si>
  <si>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</si>
  <si>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</si>
  <si>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</si>
  <si>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</si>
  <si>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</si>
  <si>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</si>
  <si>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</si>
  <si>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</si>
  <si>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</si>
  <si>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</si>
  <si>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</si>
  <si>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</si>
  <si>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</si>
  <si>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</si>
  <si>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</si>
  <si>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</si>
  <si>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</si>
  <si>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</si>
  <si>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</si>
  <si>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</si>
  <si>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</si>
  <si>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</si>
  <si>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</si>
  <si>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</si>
  <si>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</si>
  <si>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</si>
  <si>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</si>
  <si>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</si>
  <si>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</si>
  <si>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</si>
  <si>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</si>
  <si>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</si>
  <si>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</si>
  <si>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</si>
  <si>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</si>
  <si>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</si>
  <si>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</si>
  <si>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</si>
  <si>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</si>
  <si>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</si>
  <si>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</si>
  <si>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</si>
  <si>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</si>
  <si>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</si>
  <si>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</si>
  <si>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</si>
  <si>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</si>
  <si>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</si>
  <si>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</si>
  <si>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</si>
  <si>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</si>
  <si>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</si>
  <si>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</si>
  <si>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</si>
  <si>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</si>
  <si>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</si>
  <si>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</si>
  <si>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</si>
  <si>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</si>
  <si>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</si>
  <si>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</si>
  <si>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</si>
  <si>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</si>
  <si>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</si>
  <si>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</si>
  <si>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</si>
  <si>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</si>
  <si>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</si>
  <si>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</si>
  <si>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</si>
  <si>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</si>
  <si>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</si>
  <si>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</si>
  <si>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</si>
  <si>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</si>
  <si>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</si>
  <si>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</si>
  <si>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</si>
  <si>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</si>
  <si>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</si>
  <si>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</si>
  <si>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</si>
  <si>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</si>
  <si>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</si>
  <si>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</si>
  <si>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</si>
  <si>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</si>
  <si>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</si>
  <si>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</si>
  <si>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</si>
  <si>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</si>
  <si>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</si>
  <si>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</si>
  <si>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</si>
  <si>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</si>
  <si>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</si>
  <si>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</si>
  <si>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</si>
  <si>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</si>
  <si>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</si>
  <si>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</si>
  <si>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</si>
  <si>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</si>
  <si>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</si>
  <si>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</si>
  <si>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</si>
  <si>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</si>
  <si>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</si>
  <si>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</si>
  <si>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</si>
  <si>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</si>
  <si>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</si>
  <si>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</si>
  <si>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</si>
  <si>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</si>
  <si>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</si>
  <si>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</si>
  <si>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</si>
  <si>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</si>
  <si>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</si>
  <si>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</si>
  <si>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</si>
  <si>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</si>
  <si>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</si>
  <si>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</si>
  <si>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</si>
  <si>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</si>
  <si>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</si>
  <si>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</si>
  <si>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</si>
  <si>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</si>
  <si>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</si>
  <si>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</si>
  <si>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</si>
  <si>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</si>
  <si>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</si>
  <si>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</si>
  <si>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</si>
  <si>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</si>
  <si>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</si>
  <si>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</si>
  <si>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</si>
  <si>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</si>
  <si>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</si>
  <si>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</si>
  <si>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</si>
  <si>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</si>
  <si>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</si>
  <si>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</si>
  <si>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</si>
  <si>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</si>
  <si>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</si>
  <si>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</si>
  <si>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</si>
  <si>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</si>
  <si>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</si>
  <si>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</si>
  <si>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</si>
  <si>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</si>
  <si>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</si>
  <si>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</si>
  <si>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</si>
  <si>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</si>
  <si>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</si>
  <si>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</si>
  <si>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</si>
  <si>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</si>
  <si>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</si>
  <si>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</si>
  <si>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</si>
  <si>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</si>
  <si>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</si>
  <si>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</si>
  <si>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</si>
  <si>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</si>
  <si>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</si>
  <si>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</si>
  <si>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</si>
  <si>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</si>
  <si>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</si>
  <si>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</si>
  <si>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</si>
  <si>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</si>
  <si>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</si>
  <si>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</si>
  <si>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</si>
  <si>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</si>
  <si>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</si>
  <si>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</si>
  <si>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</si>
  <si>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</si>
  <si>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</si>
  <si>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</si>
  <si>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</si>
  <si>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</si>
  <si>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</si>
  <si>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</si>
  <si>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</si>
  <si>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</si>
  <si>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</si>
  <si>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</si>
  <si>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</si>
  <si>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</si>
  <si>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</si>
  <si>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</si>
  <si>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</si>
  <si>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</si>
  <si>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</si>
  <si>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</si>
  <si>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</si>
  <si>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</si>
  <si>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</si>
  <si>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</si>
  <si>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</si>
  <si>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</si>
  <si>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</si>
  <si>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</si>
  <si>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</si>
  <si>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</si>
  <si>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</si>
  <si>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</si>
  <si>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</si>
  <si>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</si>
  <si>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</si>
  <si>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</si>
  <si>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</si>
  <si>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</si>
  <si>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</si>
  <si>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</si>
  <si>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</si>
  <si>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</si>
  <si>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</si>
  <si>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</si>
  <si>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</si>
  <si>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</si>
  <si>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</si>
  <si>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</si>
  <si>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</si>
  <si>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</si>
  <si>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</si>
  <si>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</si>
  <si>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</si>
  <si>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</si>
  <si>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</si>
  <si>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</si>
  <si>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</si>
  <si>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</si>
  <si>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</si>
  <si>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</si>
  <si>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</si>
  <si>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</si>
  <si>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</si>
  <si>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</si>
  <si>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</si>
  <si>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</si>
  <si>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</si>
  <si>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</si>
  <si>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</si>
  <si>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</si>
  <si>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</si>
  <si>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</si>
  <si>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</si>
  <si>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</si>
  <si>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</si>
  <si>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</si>
  <si>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</si>
  <si>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</si>
  <si>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</si>
  <si>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</si>
  <si>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</si>
  <si>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</si>
  <si>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</si>
  <si>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</si>
  <si>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</si>
  <si>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</si>
  <si>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</si>
  <si>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</si>
  <si>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</si>
  <si>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</si>
  <si>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</si>
  <si>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</si>
  <si>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</si>
  <si>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</si>
  <si>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</si>
  <si>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</si>
  <si>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</si>
  <si>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</si>
  <si>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</si>
  <si>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</si>
  <si>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</si>
  <si>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</si>
  <si>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</si>
  <si>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</si>
  <si>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</si>
  <si>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</si>
  <si>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</si>
  <si>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</si>
  <si>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</si>
  <si>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</si>
  <si>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</si>
  <si>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</si>
  <si>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</si>
  <si>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</si>
  <si>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</si>
  <si>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</si>
  <si>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</si>
  <si>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</si>
  <si>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</si>
  <si>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</si>
  <si>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</si>
  <si>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</si>
  <si>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</si>
  <si>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</si>
  <si>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</si>
  <si>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</si>
  <si>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</si>
  <si>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</si>
  <si>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</si>
  <si>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</si>
  <si>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</si>
  <si>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</si>
  <si>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</si>
  <si>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</si>
  <si>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</si>
  <si>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</si>
  <si>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</si>
  <si>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</si>
  <si>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</si>
  <si>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</si>
  <si>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</si>
  <si>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</si>
  <si>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</si>
  <si>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</si>
  <si>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</si>
  <si>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</si>
  <si>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</si>
  <si>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</si>
  <si>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</si>
  <si>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</si>
  <si>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</si>
  <si>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</si>
  <si>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</si>
  <si>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</si>
  <si>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</si>
  <si>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</si>
  <si>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</si>
  <si>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</si>
  <si>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</si>
  <si>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</si>
  <si>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</si>
  <si>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</si>
  <si>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</si>
  <si>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</si>
  <si>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</si>
  <si>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</si>
  <si>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</si>
  <si>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</si>
  <si>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</si>
  <si>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</si>
  <si>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</si>
  <si>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</si>
  <si>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</si>
  <si>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</si>
  <si>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</si>
  <si>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</si>
  <si>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</si>
  <si>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</si>
  <si>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</si>
  <si>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</si>
  <si>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</si>
  <si>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</si>
  <si>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</si>
  <si>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</si>
  <si>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</si>
  <si>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</si>
  <si>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</si>
  <si>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</si>
  <si>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</si>
  <si>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</si>
  <si>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</si>
  <si>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</si>
  <si>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</si>
  <si>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</si>
  <si>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</si>
  <si>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</si>
  <si>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</si>
  <si>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</si>
  <si>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</si>
  <si>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</si>
  <si>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</si>
  <si>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</si>
  <si>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</si>
  <si>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</si>
  <si>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</si>
  <si>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</si>
  <si>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</si>
  <si>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</si>
  <si>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</si>
  <si>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</si>
  <si>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</si>
  <si>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</si>
  <si>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</si>
  <si>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</si>
  <si>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</si>
  <si>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</si>
  <si>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</si>
  <si>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</si>
  <si>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</si>
  <si>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</si>
  <si>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</si>
  <si>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</si>
  <si>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</si>
  <si>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</si>
  <si>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</si>
  <si>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</si>
  <si>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</si>
  <si>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</si>
  <si>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</si>
  <si>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</si>
  <si>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</si>
  <si>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</si>
  <si>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</si>
  <si>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</si>
  <si>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</si>
  <si>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</si>
  <si>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</si>
  <si>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</si>
  <si>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</si>
  <si>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</si>
  <si>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</si>
  <si>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</si>
  <si>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</si>
  <si>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</si>
  <si>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</si>
  <si>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</si>
  <si>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</si>
  <si>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</si>
  <si>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</si>
  <si>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</si>
  <si>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</si>
  <si>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</si>
  <si>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</si>
  <si>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</si>
  <si>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</si>
  <si>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</si>
  <si>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</si>
  <si>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</si>
  <si>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</si>
  <si>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</si>
  <si>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</si>
  <si>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</si>
  <si>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</si>
  <si>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</si>
  <si>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</si>
  <si>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</si>
  <si>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</si>
  <si>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</si>
  <si>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</si>
  <si>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</si>
  <si>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</si>
  <si>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</si>
  <si>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</si>
  <si>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</si>
  <si>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</si>
  <si>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</si>
  <si>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</si>
  <si>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</si>
  <si>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</si>
  <si>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</si>
  <si>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</si>
  <si>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</si>
  <si>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</si>
  <si>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</si>
  <si>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</si>
  <si>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</si>
  <si>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</si>
  <si>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</si>
  <si>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</si>
  <si>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</si>
  <si>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</si>
  <si>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</si>
  <si>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</si>
  <si>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</si>
  <si>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</si>
  <si>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</si>
  <si>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</si>
  <si>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</si>
  <si>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</si>
  <si>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</si>
  <si>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</si>
  <si>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</si>
  <si>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</si>
  <si>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</si>
  <si>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</si>
  <si>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</si>
  <si>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</si>
  <si>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</si>
  <si>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</si>
  <si>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</si>
  <si>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</si>
  <si>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</si>
  <si>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</si>
  <si>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</si>
  <si>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</si>
  <si>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</si>
  <si>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</si>
  <si>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</si>
  <si>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</si>
  <si>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</si>
  <si>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</si>
  <si>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</si>
  <si>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</si>
  <si>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</si>
  <si>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</si>
  <si>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</si>
  <si>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</si>
  <si>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</si>
  <si>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</si>
  <si>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</si>
  <si>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</si>
  <si>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</si>
  <si>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</si>
  <si>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</si>
  <si>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</si>
  <si>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</si>
  <si>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</si>
  <si>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</si>
  <si>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</si>
  <si>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</si>
  <si>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</si>
  <si>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</si>
  <si>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</si>
  <si>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</si>
  <si>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</si>
  <si>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</si>
  <si>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</si>
  <si>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</si>
  <si>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</si>
  <si>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</si>
  <si>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</si>
  <si>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</si>
  <si>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</si>
  <si>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</si>
  <si>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</si>
  <si>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</si>
  <si>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</si>
  <si>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</si>
  <si>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</si>
  <si>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</si>
  <si>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</si>
  <si>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</si>
  <si>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</si>
  <si>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</si>
  <si>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</si>
  <si>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</si>
  <si>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</si>
  <si>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</si>
  <si>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</si>
  <si>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</si>
  <si>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</si>
  <si>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</si>
  <si>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</si>
  <si>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</si>
  <si>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</si>
  <si>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</si>
  <si>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</si>
  <si>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</si>
  <si>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</si>
  <si>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</si>
  <si>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</si>
  <si>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</si>
  <si>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</si>
  <si>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</si>
  <si>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</si>
  <si>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</si>
  <si>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</si>
  <si>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</si>
  <si>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</si>
  <si>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</si>
  <si>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</si>
  <si>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</si>
  <si>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</si>
  <si>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</si>
  <si>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</si>
  <si>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</si>
  <si>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</si>
  <si>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</si>
  <si>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</si>
  <si>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</si>
  <si>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</si>
  <si>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</si>
  <si>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</si>
  <si>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</si>
  <si>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</si>
  <si>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</si>
  <si>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</si>
  <si>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</si>
  <si>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</si>
  <si>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</si>
  <si>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</si>
  <si>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</si>
  <si>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</si>
  <si>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</si>
  <si>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</si>
  <si>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</si>
  <si>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</si>
  <si>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</si>
  <si>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</si>
  <si>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</si>
  <si>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</si>
  <si>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</si>
  <si>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</si>
  <si>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</si>
  <si>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</si>
  <si>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</si>
  <si>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</si>
  <si>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</si>
  <si>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</si>
  <si>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</si>
  <si>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</si>
  <si>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</si>
  <si>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</si>
  <si>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</si>
  <si>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</si>
  <si>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</si>
  <si>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</si>
  <si>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</si>
  <si>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</si>
  <si>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</si>
  <si>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</si>
  <si>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</si>
  <si>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</si>
  <si>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</si>
  <si>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</si>
  <si>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</si>
  <si>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</si>
  <si>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</si>
  <si>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</si>
  <si>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</si>
  <si>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</si>
  <si>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</si>
  <si>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</si>
  <si>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</si>
  <si>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</si>
  <si>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</si>
  <si>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</si>
  <si>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</si>
  <si>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</si>
  <si>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</si>
  <si>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</si>
  <si>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</si>
  <si>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</si>
  <si>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</si>
  <si>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</si>
  <si>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</si>
  <si>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</si>
  <si>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</si>
  <si>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</si>
  <si>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</si>
  <si>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</si>
  <si>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</si>
  <si>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</si>
  <si>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</si>
  <si>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</si>
  <si>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</si>
  <si>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</si>
  <si>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</si>
  <si>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</si>
  <si>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</si>
  <si>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</si>
  <si>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</si>
  <si>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</si>
  <si>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</si>
  <si>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</si>
  <si>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</si>
  <si>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</si>
  <si>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</si>
  <si>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</si>
  <si>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</si>
  <si>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</si>
  <si>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</si>
  <si>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</si>
  <si>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</si>
  <si>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</si>
  <si>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</si>
  <si>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</si>
  <si>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</si>
  <si>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</si>
  <si>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</si>
  <si>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</si>
  <si>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</si>
  <si>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</si>
  <si>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</si>
  <si>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</si>
  <si>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</si>
  <si>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</si>
  <si>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</si>
  <si>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</si>
  <si>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</si>
  <si>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</si>
  <si>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</si>
  <si>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</si>
  <si>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</si>
  <si>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</si>
  <si>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</si>
  <si>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</si>
  <si>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</si>
  <si>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</si>
  <si>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</si>
  <si>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</si>
  <si>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</si>
  <si>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</si>
  <si>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</si>
  <si>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</si>
  <si>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</si>
  <si>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</si>
  <si>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</si>
  <si>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</si>
  <si>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</si>
  <si>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</si>
  <si>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</si>
  <si>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</si>
  <si>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</si>
  <si>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</si>
  <si>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</si>
  <si>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</si>
  <si>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</si>
  <si>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</si>
  <si>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</si>
  <si>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</si>
  <si>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</si>
  <si>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</si>
  <si>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</si>
  <si>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</si>
  <si>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</si>
  <si>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</si>
  <si>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</si>
  <si>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</si>
  <si>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</si>
  <si>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</si>
  <si>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</si>
  <si>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</si>
  <si>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</si>
  <si>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</si>
  <si>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</si>
  <si>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</si>
  <si>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</si>
  <si>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</si>
  <si>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</si>
  <si>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</si>
  <si>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</si>
  <si>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</si>
  <si>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</si>
  <si>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</si>
  <si>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</si>
  <si>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</si>
  <si>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</si>
  <si>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</si>
  <si>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</si>
  <si>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</si>
  <si>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</si>
  <si>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</si>
  <si>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</si>
  <si>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</si>
  <si>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</si>
  <si>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</si>
  <si>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</si>
  <si>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</si>
  <si>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</si>
  <si>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</si>
  <si>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</si>
  <si>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</si>
  <si>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</si>
  <si>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</si>
  <si>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</si>
  <si>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</si>
  <si>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</si>
  <si>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</si>
  <si>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</si>
  <si>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</si>
  <si>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</si>
  <si>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</si>
  <si>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</si>
  <si>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</si>
  <si>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</si>
  <si>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</si>
  <si>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</si>
  <si>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</si>
  <si>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</si>
  <si>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</si>
  <si>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</si>
  <si>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</si>
  <si>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</si>
  <si>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</si>
  <si>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</si>
  <si>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</si>
  <si>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</si>
  <si>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</si>
  <si>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</si>
  <si>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</si>
  <si>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</si>
  <si>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</si>
  <si>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</si>
  <si>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</si>
  <si>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</si>
  <si>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</si>
  <si>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</si>
  <si>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</si>
  <si>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</si>
  <si>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</si>
  <si>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</si>
  <si>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</si>
  <si>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</si>
  <si>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</si>
  <si>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</si>
  <si>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</si>
  <si>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</si>
  <si>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</si>
  <si>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</si>
  <si>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</si>
  <si>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</si>
  <si>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</si>
  <si>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</si>
  <si>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</si>
  <si>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</si>
  <si>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</si>
  <si>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</si>
  <si>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</si>
  <si>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</si>
  <si>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</si>
  <si>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</si>
  <si>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</si>
  <si>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</si>
  <si>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</si>
  <si>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</si>
  <si>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</si>
  <si>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</si>
  <si>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</si>
  <si>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</si>
  <si>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</si>
  <si>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</si>
  <si>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</si>
  <si>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</si>
  <si>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</si>
  <si>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</si>
  <si>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</si>
  <si>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</si>
  <si>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</si>
  <si>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</si>
  <si>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</si>
  <si>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</si>
  <si>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</si>
  <si>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</si>
  <si>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</si>
  <si>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</si>
  <si>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</si>
  <si>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</si>
  <si>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</si>
  <si>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</si>
  <si>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</si>
  <si>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</si>
  <si>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</si>
  <si>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</si>
  <si>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</si>
  <si>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</si>
  <si>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</si>
  <si>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</si>
  <si>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</si>
  <si>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</si>
  <si>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</si>
  <si>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</si>
  <si>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</si>
  <si>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</si>
  <si>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</si>
  <si>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</si>
  <si>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</si>
  <si>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</si>
  <si>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</si>
  <si>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</si>
  <si>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</si>
  <si>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</si>
  <si>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</si>
  <si>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</si>
  <si>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</si>
  <si>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</si>
  <si>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</si>
  <si>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</si>
  <si>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</si>
  <si>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</si>
  <si>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</si>
  <si>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</si>
  <si>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</si>
  <si>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</si>
  <si>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</si>
  <si>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</si>
  <si>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</si>
  <si>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</si>
  <si>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</si>
  <si>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</si>
  <si>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</si>
  <si>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</si>
  <si>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</si>
  <si>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</si>
  <si>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</si>
  <si>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</si>
  <si>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</si>
  <si>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</si>
  <si>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</si>
  <si>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</si>
  <si>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</si>
  <si>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</si>
  <si>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</si>
  <si>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</si>
  <si>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</si>
  <si>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</si>
  <si>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</si>
  <si>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</si>
  <si>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</si>
  <si>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</si>
  <si>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</si>
  <si>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</si>
  <si>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</si>
  <si>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</si>
  <si>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</si>
  <si>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</si>
  <si>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</si>
  <si>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</si>
  <si>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</si>
  <si>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</si>
  <si>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</si>
  <si>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</si>
  <si>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</si>
  <si>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</si>
  <si>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</si>
  <si>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</si>
  <si>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</si>
  <si>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</si>
  <si>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</si>
  <si>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</si>
  <si>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</si>
  <si>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</si>
  <si>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</si>
  <si>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</si>
  <si>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</si>
  <si>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</si>
  <si>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</si>
  <si>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</si>
  <si>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</si>
  <si>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</si>
  <si>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</si>
  <si>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</si>
  <si>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</si>
  <si>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</si>
  <si>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</si>
  <si>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</si>
  <si>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</si>
  <si>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</si>
  <si>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</si>
  <si>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</si>
  <si>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</si>
  <si>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</si>
  <si>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</si>
  <si>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</si>
  <si>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</si>
  <si>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</si>
  <si>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</si>
  <si>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</si>
  <si>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</si>
  <si>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</si>
  <si>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</si>
  <si>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</si>
  <si>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</si>
  <si>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</si>
  <si>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</si>
  <si>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</si>
  <si>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</si>
  <si>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</si>
  <si>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</si>
  <si>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</si>
  <si>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</si>
  <si>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</si>
  <si>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</si>
  <si>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</si>
  <si>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</si>
  <si>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</si>
  <si>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</si>
  <si>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</si>
  <si>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</si>
  <si>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</si>
  <si>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</si>
  <si>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</si>
  <si>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</si>
  <si>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</si>
  <si>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</si>
  <si>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</si>
  <si>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</si>
  <si>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</si>
  <si>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</si>
  <si>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</si>
  <si>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</si>
  <si>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</si>
  <si>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</si>
  <si>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</si>
  <si>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</si>
  <si>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</si>
  <si>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</si>
  <si>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</si>
  <si>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</si>
  <si>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</si>
  <si>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</si>
  <si>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</si>
  <si>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</si>
  <si>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</si>
  <si>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</si>
  <si>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</si>
  <si>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</si>
  <si>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</si>
  <si>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</si>
  <si>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</si>
  <si>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</si>
  <si>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</si>
  <si>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</si>
  <si>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</si>
  <si>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</si>
  <si>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</si>
  <si>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</si>
  <si>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</si>
  <si>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</si>
  <si>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</si>
  <si>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</si>
  <si>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</si>
  <si>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</si>
  <si>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</si>
  <si>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</si>
  <si>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</si>
  <si>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</si>
  <si>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</si>
  <si>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</si>
  <si>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</si>
  <si>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</si>
  <si>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</si>
  <si>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</si>
  <si>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</si>
  <si>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</si>
  <si>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</si>
  <si>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</si>
  <si>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</si>
  <si>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</si>
  <si>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</si>
  <si>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</si>
  <si>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</si>
  <si>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</si>
  <si>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</si>
  <si>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</si>
  <si>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</si>
  <si>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</si>
  <si>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</si>
  <si>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</si>
  <si>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</si>
  <si>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</si>
  <si>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</si>
  <si>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</si>
  <si>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</si>
  <si>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</si>
  <si>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</si>
  <si>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</si>
  <si>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</si>
  <si>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</si>
  <si>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</si>
  <si>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</si>
  <si>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</si>
  <si>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</si>
  <si>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</si>
  <si>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</si>
  <si>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</si>
  <si>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</si>
  <si>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</si>
  <si>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</si>
  <si>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</si>
  <si>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</si>
  <si>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</si>
  <si>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</si>
  <si>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</si>
  <si>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</si>
  <si>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</si>
  <si>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</si>
  <si>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</si>
  <si>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</si>
  <si>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</si>
  <si>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</si>
  <si>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</si>
  <si>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</si>
  <si>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</si>
  <si>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</si>
  <si>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</si>
  <si>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</si>
  <si>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</si>
  <si>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</si>
  <si>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</si>
  <si>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</si>
  <si>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</si>
  <si>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</si>
  <si>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</si>
  <si>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</si>
  <si>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</si>
  <si>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</si>
  <si>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</si>
  <si>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</si>
  <si>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</si>
  <si>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</si>
  <si>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</si>
  <si>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</si>
  <si>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</si>
  <si>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</si>
  <si>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</si>
  <si>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</si>
  <si>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</si>
  <si>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</si>
  <si>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</si>
  <si>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</si>
  <si>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</si>
  <si>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</si>
  <si>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</si>
  <si>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</si>
  <si>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</si>
  <si>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</si>
  <si>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</si>
  <si>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</si>
  <si>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</si>
  <si>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</si>
  <si>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</si>
  <si>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</si>
  <si>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</si>
  <si>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</si>
  <si>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</si>
  <si>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</si>
  <si>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</si>
  <si>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</si>
  <si>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</si>
  <si>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</si>
  <si>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</si>
  <si>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</si>
  <si>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</si>
  <si>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</si>
  <si>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</si>
  <si>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</si>
  <si>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</si>
  <si>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</si>
  <si>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</si>
  <si>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</si>
  <si>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</si>
  <si>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</si>
  <si>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</si>
  <si>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</si>
  <si>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</si>
  <si>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</si>
  <si>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</si>
  <si>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</si>
  <si>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</si>
  <si>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</si>
  <si>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</si>
  <si>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</si>
  <si>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</si>
  <si>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</si>
  <si>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</si>
  <si>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</si>
  <si>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</si>
  <si>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</si>
  <si>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</si>
  <si>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</si>
  <si>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</si>
  <si>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</si>
  <si>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</si>
  <si>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</si>
  <si>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</si>
  <si>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</si>
  <si>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</si>
  <si>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</si>
  <si>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</si>
  <si>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</si>
  <si>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</si>
  <si>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</si>
  <si>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</si>
  <si>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</si>
  <si>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</si>
  <si>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</si>
  <si>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</si>
  <si>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</si>
  <si>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</si>
  <si>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</si>
  <si>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</si>
  <si>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</si>
  <si>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</si>
  <si>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</si>
  <si>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</si>
  <si>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</si>
  <si>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</si>
  <si>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</si>
  <si>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</si>
  <si>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</si>
  <si>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</si>
  <si>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</si>
  <si>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</si>
  <si>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</si>
  <si>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</si>
  <si>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</si>
  <si>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</si>
  <si>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</si>
  <si>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</si>
  <si>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</si>
  <si>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</si>
  <si>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</si>
  <si>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</si>
  <si>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</si>
  <si>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</si>
  <si>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</si>
  <si>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</si>
  <si>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</si>
  <si>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</si>
  <si>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</si>
  <si>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</si>
  <si>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</si>
  <si>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</si>
  <si>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</si>
  <si>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</si>
  <si>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</si>
  <si>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</si>
  <si>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</si>
  <si>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</si>
  <si>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</si>
  <si>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</si>
  <si>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</si>
  <si>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</si>
  <si>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</si>
  <si>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</si>
  <si>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</si>
  <si>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</si>
  <si>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</si>
  <si>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</si>
  <si>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</si>
  <si>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</si>
  <si>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</si>
  <si>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</si>
  <si>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</si>
  <si>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</si>
  <si>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</si>
  <si>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</si>
  <si>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</si>
  <si>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</si>
  <si>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</si>
  <si>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</si>
  <si>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</si>
  <si>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</si>
  <si>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</si>
  <si>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</si>
  <si>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</si>
  <si>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</si>
  <si>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</si>
  <si>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</si>
  <si>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</si>
  <si>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</si>
  <si>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</si>
  <si>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</si>
  <si>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</si>
  <si>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</si>
  <si>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</si>
  <si>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</si>
  <si>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</si>
  <si>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</si>
  <si>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</si>
  <si>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</si>
  <si>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</si>
  <si>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</si>
  <si>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</si>
  <si>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</si>
  <si>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</si>
  <si>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</si>
  <si>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</si>
  <si>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</si>
  <si>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</si>
  <si>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</si>
  <si>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</si>
  <si>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</si>
  <si>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</si>
  <si>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</si>
  <si>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</si>
  <si>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</si>
  <si>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</si>
  <si>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</si>
  <si>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</si>
  <si>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</si>
  <si>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</si>
  <si>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</si>
  <si>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</si>
  <si>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</si>
  <si>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</si>
  <si>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</si>
  <si>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</si>
  <si>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</si>
  <si>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</si>
  <si>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</si>
  <si>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</si>
  <si>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</si>
  <si>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</si>
  <si>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</si>
  <si>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</si>
  <si>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</si>
  <si>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</si>
  <si>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</si>
  <si>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</si>
  <si>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</si>
  <si>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</si>
  <si>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</si>
  <si>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</si>
  <si>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</si>
  <si>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</si>
  <si>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</si>
  <si>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</si>
  <si>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</si>
  <si>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</si>
  <si>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</si>
  <si>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</si>
  <si>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</si>
  <si>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</si>
  <si>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</si>
  <si>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</si>
  <si>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</si>
  <si>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</si>
  <si>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</si>
  <si>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</si>
  <si>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</si>
  <si>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</si>
  <si>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</si>
  <si>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</si>
  <si>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</si>
  <si>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</si>
  <si>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</si>
  <si>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</si>
  <si>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</si>
  <si>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</si>
  <si>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</si>
  <si>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</si>
  <si>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</si>
  <si>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</si>
  <si>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</si>
  <si>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</si>
  <si>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</si>
  <si>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</si>
  <si>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</si>
  <si>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</si>
  <si>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</si>
  <si>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</si>
  <si>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</si>
  <si>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</si>
  <si>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</si>
  <si>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</si>
  <si>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</si>
  <si>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</si>
  <si>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</si>
  <si>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</si>
  <si>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</si>
  <si>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</si>
  <si>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</si>
  <si>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</si>
  <si>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</si>
  <si>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</si>
  <si>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</si>
  <si>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</si>
  <si>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</si>
  <si>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</si>
  <si>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</si>
  <si>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</si>
  <si>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</si>
  <si>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</si>
  <si>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</si>
  <si>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</si>
  <si>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</si>
  <si>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</si>
  <si>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</si>
  <si>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</si>
  <si>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</si>
  <si>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</si>
  <si>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</si>
  <si>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</si>
  <si>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</si>
  <si>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</si>
  <si>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</si>
  <si>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</si>
  <si>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</si>
  <si>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</si>
  <si>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</si>
  <si>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</si>
  <si>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</si>
  <si>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</si>
  <si>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</si>
  <si>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</si>
  <si>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</si>
  <si>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</si>
  <si>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</si>
  <si>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</si>
  <si>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</si>
  <si>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</si>
  <si>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</si>
  <si>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</si>
  <si>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</si>
  <si>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</si>
  <si>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</si>
  <si>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</si>
  <si>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</si>
  <si>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</si>
  <si>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</si>
  <si>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</si>
  <si>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</si>
  <si>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</si>
  <si>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</si>
  <si>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</si>
  <si>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</si>
  <si>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</si>
  <si>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</si>
  <si>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</si>
  <si>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</si>
  <si>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</si>
  <si>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</si>
  <si>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</si>
  <si>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</si>
  <si>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</si>
  <si>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</si>
  <si>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</si>
  <si>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</si>
  <si>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</si>
  <si>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</si>
  <si>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</si>
  <si>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</si>
  <si>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</si>
  <si>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</si>
  <si>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</si>
  <si>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</si>
  <si>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</si>
  <si>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</si>
  <si>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</si>
  <si>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</si>
  <si>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</si>
  <si>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</si>
  <si>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</si>
  <si>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</si>
  <si>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</si>
  <si>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</si>
  <si>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</si>
  <si>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</si>
  <si>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</si>
  <si>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</si>
  <si>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</si>
  <si>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</si>
  <si>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</si>
  <si>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</si>
  <si>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</si>
  <si>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</si>
  <si>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</si>
  <si>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</si>
  <si>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</si>
  <si>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</si>
  <si>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</si>
  <si>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</si>
  <si>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</si>
  <si>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</si>
  <si>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</si>
  <si>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</si>
  <si>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</si>
  <si>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</si>
  <si>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</si>
  <si>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</si>
  <si>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</si>
  <si>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</si>
  <si>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</si>
  <si>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</si>
  <si>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</si>
  <si>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</si>
  <si>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</si>
  <si>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</si>
  <si>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</si>
  <si>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</si>
  <si>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</si>
  <si>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</si>
  <si>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</si>
  <si>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</si>
  <si>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</si>
  <si>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</si>
  <si>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</si>
  <si>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</si>
  <si>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</si>
  <si>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</si>
  <si>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</si>
  <si>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</si>
  <si>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</si>
  <si>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</si>
  <si>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</si>
  <si>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</si>
  <si>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</si>
  <si>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</si>
  <si>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</si>
  <si>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</si>
  <si>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</si>
  <si>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</si>
  <si>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</si>
  <si>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</si>
  <si>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</si>
  <si>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</si>
  <si>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</si>
  <si>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</si>
  <si>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</si>
  <si>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</si>
  <si>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</si>
  <si>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</si>
  <si>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</si>
  <si>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</si>
  <si>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</si>
  <si>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</si>
  <si>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</si>
  <si>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</si>
  <si>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</si>
  <si>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</si>
  <si>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</si>
  <si>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</si>
  <si>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</si>
  <si>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</si>
  <si>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</si>
  <si>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</si>
  <si>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</si>
  <si>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</si>
  <si>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</si>
  <si>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</si>
  <si>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</si>
  <si>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</si>
  <si>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</si>
  <si>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</si>
  <si>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</si>
  <si>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</si>
  <si>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</si>
  <si>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</si>
  <si>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</si>
  <si>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</si>
  <si>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</si>
  <si>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</si>
  <si>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</si>
  <si>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</si>
  <si>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</si>
  <si>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</si>
  <si>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</si>
  <si>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</si>
  <si>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</si>
  <si>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</si>
  <si>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</si>
  <si>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</si>
  <si>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</si>
  <si>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</si>
  <si>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</si>
  <si>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</si>
  <si>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</si>
  <si>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</si>
  <si>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</si>
  <si>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</si>
  <si>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</si>
  <si>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</si>
  <si>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</si>
  <si>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</si>
  <si>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</si>
  <si>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</si>
  <si>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</si>
  <si>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</si>
  <si>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</si>
  <si>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</si>
  <si>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</si>
  <si>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</si>
  <si>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</si>
  <si>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</si>
  <si>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</si>
  <si>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</si>
  <si>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</si>
  <si>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</si>
  <si>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</si>
  <si>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</si>
  <si>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</si>
  <si>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</si>
  <si>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</si>
  <si>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</si>
  <si>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</si>
  <si>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</si>
  <si>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</si>
  <si>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</si>
  <si>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</si>
  <si>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</si>
  <si>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</si>
  <si>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</si>
  <si>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</si>
  <si>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</si>
  <si>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</si>
  <si>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</si>
  <si>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</si>
  <si>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</si>
  <si>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</si>
  <si>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</si>
  <si>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</si>
  <si>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</si>
  <si>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</si>
  <si>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</si>
  <si>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</si>
  <si>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</si>
  <si>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</si>
  <si>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</si>
  <si>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</si>
  <si>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</si>
  <si>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</si>
  <si>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</si>
  <si>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</si>
  <si>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</si>
  <si>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</si>
  <si>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</si>
  <si>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</si>
  <si>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</si>
  <si>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</si>
  <si>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</si>
  <si>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</si>
  <si>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</si>
  <si>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</si>
  <si>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</si>
  <si>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</si>
  <si>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</si>
  <si>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</si>
  <si>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</si>
  <si>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</si>
  <si>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</si>
  <si>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</si>
  <si>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</si>
  <si>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</si>
  <si>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</si>
  <si>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</si>
  <si>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</si>
  <si>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</si>
  <si>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</si>
  <si>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</si>
  <si>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</si>
  <si>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</si>
  <si>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</si>
  <si>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</si>
  <si>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</si>
  <si>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</si>
  <si>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</si>
  <si>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</si>
  <si>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</si>
  <si>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</si>
  <si>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</si>
  <si>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</si>
  <si>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</si>
  <si>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</si>
  <si>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</si>
  <si>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</si>
  <si>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</si>
  <si>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</si>
  <si>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</si>
  <si>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</si>
  <si>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</si>
  <si>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</si>
  <si>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</si>
  <si>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</si>
  <si>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</si>
  <si>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</si>
  <si>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</si>
  <si>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</si>
  <si>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</si>
  <si>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</si>
  <si>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</si>
  <si>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</si>
  <si>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</si>
  <si>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</si>
  <si>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</si>
  <si>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</si>
  <si>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</si>
  <si>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</si>
  <si>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</si>
  <si>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</si>
  <si>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</si>
  <si>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</si>
  <si>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</si>
  <si>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</si>
  <si>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</si>
  <si>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</si>
  <si>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</si>
  <si>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</si>
  <si>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</si>
  <si>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</si>
  <si>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</si>
  <si>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</si>
  <si>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</si>
  <si>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</si>
  <si>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</si>
  <si>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</si>
  <si>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</si>
  <si>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</si>
  <si>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</si>
  <si>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</si>
  <si>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</si>
  <si>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</si>
  <si>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</si>
  <si>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</si>
  <si>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</si>
  <si>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</si>
  <si>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</si>
  <si>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</si>
  <si>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</si>
  <si>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</si>
  <si>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</si>
  <si>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</si>
  <si>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</si>
  <si>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</si>
  <si>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</si>
  <si>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</si>
  <si>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</si>
  <si>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</si>
  <si>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</si>
  <si>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</si>
  <si>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</si>
  <si>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</si>
  <si>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</si>
  <si>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</si>
  <si>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</si>
  <si>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</si>
  <si>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</si>
  <si>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</si>
  <si>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</si>
  <si>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</si>
  <si>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</si>
  <si>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</si>
  <si>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</si>
  <si>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</si>
  <si>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</si>
  <si>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</si>
  <si>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</si>
  <si>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</si>
  <si>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</si>
  <si>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</si>
  <si>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</si>
  <si>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</si>
  <si>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</si>
  <si>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</si>
  <si>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</si>
  <si>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</si>
  <si>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</si>
  <si>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</si>
  <si>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</si>
  <si>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</si>
  <si>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</si>
  <si>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</si>
  <si>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</si>
  <si>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</si>
  <si>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</si>
  <si>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</si>
  <si>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</si>
  <si>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</si>
  <si>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</si>
  <si>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</si>
  <si>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</si>
  <si>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</si>
  <si>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</si>
  <si>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</si>
  <si>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</si>
  <si>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</si>
  <si>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</si>
  <si>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</si>
  <si>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</si>
  <si>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</si>
  <si>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</si>
  <si>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</si>
  <si>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</si>
  <si>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</si>
  <si>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</si>
  <si>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</si>
  <si>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</si>
  <si>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</si>
  <si>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</si>
  <si>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</si>
  <si>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</si>
  <si>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</si>
  <si>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</si>
  <si>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</si>
  <si>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</si>
  <si>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</si>
  <si>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</si>
  <si>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</si>
  <si>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</si>
  <si>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</si>
  <si>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</si>
  <si>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</si>
  <si>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</si>
  <si>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</si>
  <si>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</si>
  <si>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</si>
  <si>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</si>
  <si>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</si>
  <si>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</si>
  <si>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</si>
  <si>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</si>
  <si>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</si>
  <si>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</si>
  <si>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</si>
  <si>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</si>
  <si>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</si>
  <si>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</si>
  <si>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</si>
  <si>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</si>
  <si>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</si>
  <si>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</si>
  <si>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</si>
  <si>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</si>
  <si>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</si>
  <si>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</si>
  <si>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</si>
  <si>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</si>
  <si>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</si>
  <si>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</si>
  <si>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</si>
  <si>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</si>
  <si>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</si>
  <si>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</si>
  <si>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</si>
  <si>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</si>
  <si>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</si>
  <si>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</si>
  <si>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</si>
  <si>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</si>
  <si>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</si>
  <si>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</si>
  <si>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</si>
  <si>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</si>
  <si>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</si>
  <si>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</si>
  <si>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</si>
  <si>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</si>
  <si>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</si>
  <si>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</si>
  <si>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</si>
  <si>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</si>
  <si>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</si>
  <si>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</si>
  <si>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</si>
  <si>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</si>
  <si>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</si>
  <si>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</si>
  <si>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</si>
  <si>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</si>
  <si>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</si>
  <si>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</si>
  <si>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</si>
  <si>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</si>
  <si>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</si>
  <si>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</si>
  <si>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</si>
  <si>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</si>
  <si>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</si>
  <si>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</si>
  <si>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</si>
  <si>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</si>
  <si>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</si>
  <si>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</si>
  <si>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</si>
  <si>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</si>
  <si>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</si>
  <si>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</si>
  <si>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</si>
  <si>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</si>
  <si>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</si>
  <si>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</si>
  <si>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</si>
  <si>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</si>
  <si>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</si>
  <si>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</si>
  <si>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</si>
  <si>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</si>
  <si>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</si>
  <si>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</si>
  <si>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</si>
  <si>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</si>
  <si>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</si>
  <si>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</si>
  <si>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</si>
  <si>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</si>
  <si>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</si>
  <si>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</si>
  <si>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</si>
  <si>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</si>
  <si>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</si>
  <si>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</si>
  <si>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</si>
  <si>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</si>
  <si>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</si>
  <si>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</si>
  <si>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</si>
  <si>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</si>
  <si>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</si>
  <si>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</si>
  <si>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</si>
  <si>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</si>
  <si>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</si>
  <si>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</si>
  <si>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</si>
  <si>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</si>
  <si>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</si>
  <si>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</si>
  <si>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</si>
  <si>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</si>
  <si>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</si>
  <si>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</si>
  <si>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</si>
  <si>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</si>
  <si>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</si>
  <si>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</si>
  <si>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</si>
  <si>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</si>
  <si>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</si>
  <si>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</si>
  <si>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</si>
  <si>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</si>
  <si>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</si>
  <si>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</si>
  <si>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</si>
  <si>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</si>
  <si>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</si>
  <si>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</si>
  <si>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</si>
  <si>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</si>
  <si>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</si>
  <si>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</si>
  <si>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</si>
  <si>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</si>
  <si>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</si>
  <si>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</si>
  <si>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</si>
  <si>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</si>
  <si>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</si>
  <si>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</si>
  <si>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</si>
  <si>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</si>
  <si>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</si>
  <si>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</si>
  <si>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</si>
  <si>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</si>
  <si>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</si>
  <si>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</si>
  <si>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</si>
  <si>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</si>
  <si>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</si>
  <si>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</si>
  <si>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</si>
  <si>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</si>
  <si>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</si>
  <si>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</si>
  <si>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</si>
  <si>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</si>
  <si>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</si>
  <si>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</si>
  <si>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</si>
  <si>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</si>
  <si>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</si>
  <si>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</si>
  <si>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</si>
  <si>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</si>
  <si>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</si>
  <si>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</si>
  <si>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</si>
  <si>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</si>
  <si>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</si>
  <si>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</si>
  <si>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</si>
  <si>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</si>
  <si>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</si>
  <si>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</si>
  <si>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</si>
  <si>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</si>
  <si>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</si>
  <si>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</si>
  <si>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</si>
  <si>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</si>
  <si>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</si>
  <si>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</si>
  <si>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</si>
  <si>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</si>
  <si>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</si>
  <si>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</si>
  <si>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</si>
  <si>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</si>
  <si>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</si>
  <si>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</si>
  <si>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</si>
  <si>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</si>
  <si>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</si>
  <si>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</si>
  <si>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</si>
  <si>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</si>
  <si>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</si>
  <si>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</si>
  <si>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</si>
  <si>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</si>
  <si>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</si>
  <si>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</si>
  <si>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</si>
  <si>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</si>
  <si>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</si>
  <si>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</si>
  <si>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</si>
  <si>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</si>
  <si>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</si>
  <si>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</si>
  <si>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</si>
  <si>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</si>
  <si>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</si>
  <si>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</si>
  <si>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</si>
  <si>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</si>
  <si>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</si>
  <si>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</si>
  <si>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</si>
  <si>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</si>
  <si>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</si>
  <si>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</si>
  <si>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</si>
  <si>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</si>
  <si>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</si>
  <si>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</si>
  <si>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</si>
  <si>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</si>
  <si>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</si>
  <si>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</si>
  <si>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</si>
  <si>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</si>
  <si>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</si>
  <si>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</si>
  <si>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</si>
  <si>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</si>
  <si>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</si>
  <si>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</si>
  <si>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</si>
  <si>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</si>
  <si>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</si>
  <si>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</si>
  <si>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</si>
  <si>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</si>
  <si>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</si>
  <si>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</si>
  <si>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</si>
  <si>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</si>
  <si>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</si>
  <si>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</si>
  <si>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</si>
  <si>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</si>
  <si>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</si>
  <si>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</si>
  <si>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</si>
  <si>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</si>
  <si>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</si>
  <si>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</si>
  <si>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</si>
  <si>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</si>
  <si>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</si>
  <si>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</si>
  <si>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</si>
  <si>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</si>
  <si>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</si>
  <si>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</si>
  <si>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</si>
  <si>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</si>
  <si>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</si>
  <si>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</si>
  <si>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</si>
  <si>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</si>
  <si>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</si>
  <si>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</si>
  <si>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</si>
  <si>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</si>
  <si>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</si>
  <si>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</si>
  <si>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</si>
  <si>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</si>
  <si>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</si>
  <si>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</si>
  <si>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</si>
  <si>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</si>
  <si>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</si>
  <si>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</si>
  <si>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</si>
  <si>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</si>
  <si>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</si>
  <si>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</si>
  <si>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</si>
  <si>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</si>
  <si>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</si>
  <si>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</si>
  <si>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</si>
  <si>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</si>
  <si>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</si>
  <si>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</si>
  <si>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</si>
  <si>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</si>
  <si>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</si>
  <si>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</si>
  <si>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</si>
  <si>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</si>
  <si>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</si>
  <si>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</si>
  <si>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</si>
  <si>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</si>
  <si>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</si>
  <si>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</si>
  <si>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</si>
  <si>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</si>
  <si>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</si>
  <si>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</si>
  <si>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</si>
  <si>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</si>
  <si>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</si>
  <si>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</si>
  <si>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</si>
  <si>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</si>
  <si>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</si>
  <si>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</si>
  <si>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</si>
  <si>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</si>
  <si>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</si>
  <si>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</si>
  <si>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</si>
  <si>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</si>
  <si>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</si>
  <si>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</si>
  <si>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</si>
  <si>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</si>
  <si>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</si>
  <si>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</si>
  <si>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</si>
  <si>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</si>
  <si>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</si>
  <si>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</si>
  <si>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</si>
  <si>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</si>
  <si>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</si>
  <si>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</si>
  <si>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</si>
  <si>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</si>
  <si>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</si>
  <si>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</si>
  <si>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</si>
  <si>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</si>
  <si>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</si>
  <si>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</si>
  <si>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</si>
  <si>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</si>
  <si>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</si>
  <si>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</si>
  <si>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</si>
  <si>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</si>
  <si>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</si>
  <si>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</si>
  <si>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</si>
  <si>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</si>
  <si>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</si>
  <si>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</si>
  <si>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</si>
  <si>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</si>
  <si>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</si>
  <si>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</si>
  <si>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</si>
  <si>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</si>
  <si>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</si>
  <si>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</si>
  <si>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</si>
  <si>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</si>
  <si>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</si>
  <si>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</si>
  <si>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</si>
  <si>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</si>
  <si>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</si>
  <si>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</si>
  <si>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</si>
  <si>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</si>
  <si>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</si>
  <si>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</si>
  <si>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</si>
  <si>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</si>
  <si>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</si>
  <si>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</si>
  <si>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</si>
  <si>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</si>
  <si>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</si>
  <si>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</si>
  <si>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</si>
  <si>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</si>
  <si>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</si>
  <si>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</si>
  <si>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</si>
  <si>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</si>
  <si>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</si>
  <si>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</si>
  <si>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</si>
  <si>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</si>
  <si>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</si>
  <si>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</si>
  <si>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</si>
  <si>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</si>
  <si>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</si>
  <si>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</si>
  <si>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</si>
  <si>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</si>
  <si>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</si>
  <si>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</si>
  <si>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</si>
  <si>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</si>
  <si>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</si>
  <si>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</si>
  <si>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</si>
  <si>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</si>
  <si>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</si>
  <si>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</si>
  <si>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</si>
  <si>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</si>
  <si>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</si>
  <si>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</si>
  <si>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</si>
  <si>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</si>
  <si>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</si>
  <si>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</si>
  <si>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</si>
  <si>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</si>
  <si>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</si>
  <si>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</si>
  <si>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</si>
  <si>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</si>
  <si>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</si>
  <si>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</si>
  <si>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</si>
  <si>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</si>
  <si>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</si>
  <si>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</si>
  <si>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</si>
  <si>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</si>
  <si>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</si>
  <si>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</si>
  <si>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</si>
  <si>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</si>
  <si>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</si>
  <si>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</si>
  <si>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</si>
  <si>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</si>
  <si>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</si>
  <si>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</si>
  <si>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</si>
  <si>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</si>
  <si>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</si>
  <si>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</si>
  <si>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</si>
  <si>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</si>
  <si>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</si>
  <si>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</si>
  <si>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</si>
  <si>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</si>
  <si>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</si>
  <si>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</si>
  <si>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</si>
  <si>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</si>
  <si>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</si>
  <si>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</si>
  <si>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</si>
  <si>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</si>
  <si>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</si>
  <si>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</si>
  <si>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</si>
  <si>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</si>
  <si>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</si>
  <si>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</si>
  <si>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</si>
  <si>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</si>
  <si>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</si>
  <si>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</si>
  <si>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</si>
  <si>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</si>
  <si>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</si>
  <si>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</si>
  <si>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</si>
  <si>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</si>
  <si>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</si>
  <si>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</si>
  <si>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</si>
  <si>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</si>
  <si>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</si>
  <si>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</si>
  <si>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</si>
  <si>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</si>
  <si>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</si>
  <si>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</si>
  <si>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</si>
  <si>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</si>
  <si>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</si>
  <si>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</si>
  <si>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</si>
  <si>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</si>
  <si>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</si>
  <si>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</si>
  <si>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</si>
  <si>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</si>
  <si>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</si>
  <si>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</si>
  <si>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</si>
  <si>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</si>
  <si>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</si>
  <si>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</si>
  <si>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</si>
  <si>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</si>
  <si>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</si>
  <si>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</si>
  <si>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</si>
  <si>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</si>
  <si>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</si>
  <si>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</si>
  <si>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</si>
  <si>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</si>
  <si>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</si>
  <si>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</si>
  <si>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</si>
  <si>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</si>
  <si>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</si>
  <si>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</si>
  <si>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</si>
  <si>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</si>
  <si>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</si>
  <si>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</si>
  <si>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</si>
  <si>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</si>
  <si>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</si>
  <si>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</si>
  <si>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</si>
  <si>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</si>
  <si>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</si>
  <si>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</si>
  <si>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</si>
  <si>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</si>
  <si>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</si>
  <si>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</si>
  <si>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</si>
  <si>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</si>
  <si>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</si>
  <si>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</si>
  <si>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</si>
  <si>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</si>
  <si>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</si>
  <si>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</si>
  <si>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</si>
  <si>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</si>
  <si>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</si>
  <si>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</si>
  <si>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</si>
  <si>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</si>
  <si>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</si>
  <si>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</si>
  <si>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</si>
  <si>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</si>
  <si>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</si>
  <si>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</si>
  <si>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</si>
  <si>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</si>
  <si>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</si>
  <si>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</si>
  <si>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</si>
  <si>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</si>
  <si>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</si>
  <si>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</si>
  <si>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</si>
  <si>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</si>
  <si>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</si>
  <si>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</si>
  <si>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</si>
  <si>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</si>
  <si>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</si>
  <si>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</si>
  <si>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</si>
  <si>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</si>
  <si>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</si>
  <si>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</si>
  <si>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</si>
  <si>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</si>
  <si>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</si>
  <si>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</si>
  <si>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</si>
  <si>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</si>
  <si>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</si>
  <si>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</si>
  <si>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</si>
  <si>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</si>
  <si>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</si>
  <si>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</si>
  <si>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</si>
  <si>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</si>
  <si>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</si>
  <si>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</si>
  <si>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</si>
  <si>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</si>
  <si>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</si>
  <si>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</si>
  <si>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</si>
  <si>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</si>
  <si>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</si>
  <si>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</si>
  <si>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</si>
  <si>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</si>
  <si>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</si>
  <si>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</si>
  <si>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</si>
  <si>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</si>
  <si>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</si>
  <si>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</si>
  <si>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</si>
  <si>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</si>
  <si>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</si>
  <si>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</si>
  <si>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</si>
  <si>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</si>
  <si>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</si>
  <si>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</si>
  <si>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</si>
  <si>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</si>
  <si>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</si>
  <si>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</si>
  <si>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</si>
  <si>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</si>
  <si>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</si>
  <si>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</si>
  <si>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</si>
  <si>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</si>
  <si>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</si>
  <si>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</si>
  <si>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</si>
  <si>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</si>
  <si>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</si>
  <si>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</si>
  <si>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</si>
  <si>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</si>
  <si>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</si>
  <si>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</si>
  <si>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</si>
  <si>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</si>
  <si>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</si>
  <si>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</si>
  <si>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</si>
  <si>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</si>
  <si>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</si>
  <si>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</si>
  <si>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</si>
  <si>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</si>
  <si>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</si>
  <si>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</si>
  <si>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</si>
  <si>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</si>
  <si>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</si>
  <si>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</si>
  <si>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</si>
  <si>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</si>
  <si>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</si>
  <si>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</si>
  <si>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</si>
  <si>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</si>
  <si>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</si>
  <si>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</si>
  <si>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</si>
  <si>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</si>
  <si>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</si>
  <si>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</si>
  <si>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</si>
  <si>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</si>
  <si>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</si>
  <si>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</si>
  <si>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</si>
  <si>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</si>
  <si>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</si>
  <si>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</si>
  <si>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</si>
  <si>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</si>
  <si>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</si>
  <si>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</si>
  <si>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</si>
  <si>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</si>
  <si>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</si>
  <si>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</si>
  <si>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</si>
  <si>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</si>
  <si>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</si>
  <si>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</si>
  <si>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</si>
  <si>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</si>
  <si>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</si>
  <si>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</si>
  <si>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</si>
  <si>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</si>
  <si>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</si>
  <si>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</si>
  <si>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</si>
  <si>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</si>
  <si>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</si>
  <si>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</si>
  <si>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</si>
  <si>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</si>
  <si>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</si>
  <si>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</si>
  <si>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</si>
  <si>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</si>
  <si>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</si>
  <si>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</si>
  <si>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</si>
  <si>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</si>
  <si>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</si>
  <si>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</si>
  <si>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</si>
  <si>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</si>
  <si>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</si>
  <si>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</si>
  <si>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</si>
  <si>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</si>
  <si>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</si>
  <si>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</si>
  <si>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</si>
  <si>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</si>
  <si>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</si>
  <si>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</si>
  <si>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</si>
  <si>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</si>
  <si>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</si>
  <si>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</si>
  <si>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</si>
  <si>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</si>
  <si>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</si>
  <si>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</si>
  <si>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</si>
  <si>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</si>
  <si>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</si>
  <si>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</si>
  <si>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</si>
  <si>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</si>
  <si>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</si>
  <si>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</si>
  <si>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</si>
  <si>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</si>
  <si>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</si>
  <si>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</si>
  <si>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</si>
  <si>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</si>
  <si>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</si>
  <si>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</si>
  <si>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</si>
  <si>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</si>
  <si>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</si>
  <si>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</si>
  <si>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</si>
  <si>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</si>
  <si>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</si>
  <si>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</si>
  <si>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</si>
  <si>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</si>
  <si>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</si>
  <si>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</si>
  <si>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</si>
  <si>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</si>
  <si>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</si>
  <si>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</si>
  <si>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</si>
  <si>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</si>
  <si>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</si>
  <si>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</si>
  <si>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</si>
  <si>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</si>
  <si>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</si>
  <si>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</si>
  <si>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</si>
  <si>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</si>
  <si>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</si>
  <si>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</si>
  <si>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</si>
  <si>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</si>
  <si>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</si>
  <si>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</si>
  <si>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</si>
  <si>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</si>
  <si>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</si>
  <si>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</si>
  <si>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</si>
  <si>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</si>
  <si>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</si>
  <si>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</si>
  <si>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</si>
  <si>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</si>
  <si>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</si>
  <si>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</si>
  <si>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</si>
  <si>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</si>
  <si>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</si>
  <si>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</si>
  <si>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</si>
  <si>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</si>
  <si>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</si>
  <si>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</si>
  <si>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</si>
  <si>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</si>
  <si>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</si>
  <si>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</si>
  <si>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</si>
  <si>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</si>
  <si>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</si>
  <si>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</si>
  <si>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</si>
  <si>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</si>
  <si>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</si>
  <si>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</si>
  <si>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</si>
  <si>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</si>
  <si>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</si>
  <si>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</si>
  <si>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</si>
  <si>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</si>
  <si>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</si>
  <si>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</si>
  <si>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</si>
  <si>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</si>
  <si>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</si>
  <si>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</si>
  <si>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</si>
  <si>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</si>
  <si>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</si>
  <si>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</si>
  <si>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</si>
  <si>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</si>
  <si>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</si>
  <si>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</si>
  <si>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</si>
  <si>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</si>
  <si>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</si>
  <si>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</si>
  <si>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</si>
  <si>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</si>
  <si>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</si>
  <si>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</si>
  <si>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</si>
  <si>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</si>
  <si>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</si>
  <si>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</si>
  <si>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</si>
  <si>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</si>
  <si>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</si>
  <si>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</si>
  <si>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</si>
  <si>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</si>
  <si>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</si>
  <si>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</si>
  <si>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</si>
  <si>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</si>
  <si>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</si>
  <si>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</si>
  <si>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</si>
  <si>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</si>
  <si>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</si>
  <si>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</si>
  <si>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</si>
  <si>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</si>
  <si>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</si>
  <si>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</si>
  <si>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</si>
  <si>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</si>
  <si>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</si>
  <si>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</si>
  <si>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</si>
  <si>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</si>
  <si>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</si>
  <si>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</si>
  <si>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</si>
  <si>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</si>
  <si>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</si>
  <si>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</si>
  <si>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</si>
  <si>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</si>
  <si>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</si>
  <si>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</si>
  <si>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</si>
  <si>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</si>
  <si>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</si>
  <si>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</si>
  <si>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</si>
  <si>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</si>
  <si>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</si>
  <si>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</si>
  <si>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</si>
  <si>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</si>
  <si>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</si>
  <si>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</si>
  <si>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</si>
  <si>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</si>
  <si>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</si>
  <si>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</si>
  <si>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</si>
  <si>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</si>
  <si>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</si>
  <si>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</si>
  <si>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</si>
  <si>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</si>
  <si>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</si>
  <si>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</si>
  <si>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</si>
  <si>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</si>
  <si>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</si>
  <si>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</si>
  <si>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</si>
  <si>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</si>
  <si>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</si>
  <si>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</si>
  <si>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</si>
  <si>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</si>
  <si>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</si>
  <si>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</si>
  <si>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</si>
  <si>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</si>
  <si>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</si>
  <si>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</si>
  <si>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</si>
  <si>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</si>
  <si>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</si>
  <si>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</si>
  <si>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</si>
  <si>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</si>
  <si>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</si>
  <si>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</si>
  <si>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</si>
  <si>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</si>
  <si>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</si>
  <si>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</si>
  <si>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</si>
  <si>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</si>
  <si>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</si>
  <si>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</si>
  <si>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</si>
  <si>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</si>
  <si>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</si>
  <si>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</si>
  <si>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</si>
  <si>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</si>
  <si>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</si>
  <si>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</si>
  <si>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</si>
  <si>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</si>
  <si>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</si>
  <si>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</si>
  <si>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</si>
  <si>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</si>
  <si>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</si>
  <si>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</si>
  <si>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</si>
  <si>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</si>
  <si>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</si>
  <si>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</si>
  <si>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</si>
  <si>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</si>
  <si>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</si>
  <si>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</si>
  <si>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</si>
  <si>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</si>
  <si>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</si>
  <si>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</si>
  <si>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</si>
  <si>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</si>
  <si>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</si>
  <si>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</si>
  <si>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</si>
  <si>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</si>
  <si>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</si>
  <si>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</si>
  <si>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</si>
  <si>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</si>
  <si>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</si>
  <si>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</si>
  <si>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</si>
  <si>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</si>
  <si>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</si>
  <si>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</si>
  <si>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</si>
  <si>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</si>
  <si>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</si>
  <si>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</si>
  <si>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</si>
  <si>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</si>
  <si>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</si>
  <si>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</si>
  <si>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</si>
  <si>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</si>
  <si>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</si>
  <si>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</si>
  <si>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</si>
  <si>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</si>
  <si>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</si>
  <si>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</si>
  <si>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</si>
  <si>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</si>
  <si>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</si>
  <si>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</si>
  <si>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</si>
  <si>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</si>
  <si>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</si>
  <si>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</si>
  <si>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</si>
  <si>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</si>
  <si>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</si>
  <si>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</si>
  <si>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</si>
  <si>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</si>
  <si>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</si>
  <si>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</si>
  <si>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</si>
  <si>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</si>
  <si>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</si>
  <si>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</si>
  <si>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</si>
  <si>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</si>
  <si>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</si>
  <si>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</si>
  <si>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</si>
  <si>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</si>
  <si>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</si>
  <si>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</si>
  <si>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</si>
  <si>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</si>
  <si>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</si>
  <si>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</si>
  <si>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</si>
  <si>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</si>
  <si>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</si>
  <si>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</si>
  <si>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</si>
  <si>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</si>
  <si>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</si>
  <si>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</si>
  <si>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</si>
  <si>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</si>
  <si>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</si>
  <si>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</si>
  <si>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</si>
  <si>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</si>
  <si>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</si>
  <si>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</si>
  <si>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</si>
  <si>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</si>
  <si>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</si>
  <si>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</si>
  <si>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</si>
  <si>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</si>
  <si>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</si>
  <si>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</si>
  <si>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</si>
  <si>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</si>
  <si>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</si>
  <si>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</si>
  <si>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</si>
  <si>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</si>
  <si>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</si>
  <si>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</si>
  <si>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</si>
  <si>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</si>
  <si>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</si>
  <si>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</si>
  <si>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</si>
  <si>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</si>
  <si>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</si>
  <si>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</si>
  <si>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</si>
  <si>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</si>
  <si>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</si>
  <si>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</si>
  <si>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</si>
  <si>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</si>
  <si>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</si>
  <si>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</si>
  <si>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</si>
  <si>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</si>
  <si>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</si>
  <si>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</si>
  <si>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</si>
  <si>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</si>
  <si>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</si>
  <si>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</si>
  <si>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</si>
  <si>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</si>
  <si>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</si>
  <si>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</si>
  <si>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</si>
  <si>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</si>
  <si>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</si>
  <si>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</si>
  <si>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</si>
  <si>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</si>
  <si>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</si>
  <si>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</si>
  <si>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</si>
  <si>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</si>
  <si>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</si>
  <si>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</si>
  <si>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</si>
  <si>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</si>
  <si>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</si>
  <si>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</si>
  <si>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</si>
  <si>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</si>
  <si>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</si>
  <si>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</si>
  <si>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</si>
  <si>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</si>
  <si>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</si>
  <si>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</si>
  <si>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</si>
  <si>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</si>
  <si>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</si>
  <si>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</si>
  <si>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</si>
  <si>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</si>
  <si>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</si>
  <si>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</si>
  <si>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</si>
  <si>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</si>
  <si>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</si>
  <si>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</si>
  <si>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</si>
  <si>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</si>
  <si>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</si>
  <si>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</si>
  <si>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</si>
  <si>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</si>
  <si>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</si>
  <si>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</si>
  <si>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</si>
  <si>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</si>
  <si>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</si>
  <si>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</si>
  <si>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</si>
  <si>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</si>
  <si>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</si>
  <si>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</si>
  <si>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</si>
  <si>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</si>
  <si>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</si>
  <si>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</si>
  <si>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</si>
  <si>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</si>
  <si>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</si>
  <si>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</si>
  <si>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</si>
  <si>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</si>
  <si>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</si>
  <si>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</si>
  <si>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</si>
  <si>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</si>
  <si>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</si>
  <si>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</si>
  <si>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</si>
  <si>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</si>
  <si>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</si>
  <si>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</si>
  <si>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</si>
  <si>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</si>
  <si>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</si>
  <si>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</si>
  <si>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</si>
  <si>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</si>
  <si>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</si>
  <si>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</si>
  <si>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</si>
  <si>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</si>
  <si>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</si>
  <si>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</si>
  <si>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</si>
  <si>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</si>
  <si>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</si>
  <si>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</si>
  <si>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</si>
  <si>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</si>
  <si>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</si>
  <si>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</si>
  <si>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</si>
  <si>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</si>
  <si>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</si>
  <si>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</si>
  <si>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</si>
  <si>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</si>
  <si>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</si>
  <si>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</si>
  <si>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</si>
  <si>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</si>
  <si>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</si>
  <si>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</si>
  <si>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</si>
  <si>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</si>
  <si>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</si>
  <si>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</si>
  <si>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</si>
  <si>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</si>
  <si>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</si>
  <si>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</si>
  <si>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</si>
  <si>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</si>
  <si>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</si>
  <si>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</si>
  <si>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</si>
  <si>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</si>
  <si>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</si>
  <si>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</si>
  <si>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</si>
  <si>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</si>
  <si>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</si>
  <si>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</si>
  <si>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</si>
  <si>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</si>
  <si>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</si>
  <si>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</si>
  <si>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</si>
  <si>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</si>
  <si>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</si>
  <si>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</si>
  <si>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</si>
  <si>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</si>
  <si>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</si>
  <si>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</si>
  <si>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</si>
  <si>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</si>
  <si>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</si>
  <si>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</si>
  <si>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</si>
  <si>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</si>
  <si>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</si>
  <si>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</si>
  <si>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</si>
  <si>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</si>
  <si>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</si>
  <si>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</si>
  <si>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</si>
  <si>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</si>
  <si>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</si>
  <si>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</si>
  <si>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</si>
  <si>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</si>
  <si>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</si>
  <si>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</si>
  <si>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</si>
  <si>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</si>
  <si>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</si>
  <si>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</si>
  <si>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</si>
  <si>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</si>
  <si>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</si>
  <si>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</si>
  <si>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</si>
  <si>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</si>
  <si>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</si>
  <si>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</si>
  <si>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</si>
  <si>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</si>
  <si>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</si>
  <si>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</si>
  <si>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</si>
  <si>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</si>
  <si>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</si>
  <si>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</si>
  <si>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</si>
  <si>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</si>
  <si>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</si>
  <si>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</si>
  <si>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</si>
  <si>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</si>
  <si>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</si>
  <si>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</si>
  <si>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</si>
  <si>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</si>
  <si>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</si>
  <si>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</si>
  <si>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</si>
  <si>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</si>
  <si>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</si>
  <si>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</si>
  <si>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</si>
  <si>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</si>
  <si>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</si>
  <si>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</si>
  <si>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</si>
  <si>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</si>
  <si>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</si>
  <si>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</si>
  <si>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</si>
  <si>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</si>
  <si>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</si>
  <si>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</si>
  <si>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</si>
  <si>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</si>
  <si>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</si>
  <si>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</si>
  <si>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</si>
  <si>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</si>
  <si>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</si>
  <si>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</si>
  <si>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</si>
  <si>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</si>
  <si>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</si>
  <si>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</si>
  <si>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</si>
  <si>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</si>
  <si>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</si>
  <si>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</si>
  <si>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</si>
  <si>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</si>
  <si>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</si>
  <si>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</si>
  <si>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</si>
  <si>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</si>
  <si>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</si>
  <si>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</si>
  <si>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</si>
  <si>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</si>
  <si>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</si>
  <si>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</si>
  <si>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</si>
  <si>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</si>
  <si>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</si>
  <si>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</si>
  <si>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</si>
  <si>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</si>
  <si>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</si>
  <si>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</si>
  <si>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</si>
  <si>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</si>
  <si>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</si>
  <si>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</si>
  <si>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</si>
  <si>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</si>
  <si>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</si>
  <si>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</si>
  <si>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</si>
  <si>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</si>
  <si>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</si>
  <si>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</si>
  <si>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</si>
  <si>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</si>
  <si>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</si>
  <si>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</si>
  <si>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</si>
  <si>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</si>
  <si>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</si>
  <si>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</si>
  <si>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</si>
  <si>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</si>
  <si>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</si>
  <si>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</si>
  <si>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</si>
  <si>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</si>
  <si>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</si>
  <si>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</si>
  <si>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</si>
  <si>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</si>
  <si>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</si>
  <si>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</si>
  <si>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</si>
  <si>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</si>
  <si>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</si>
  <si>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</si>
  <si>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</si>
  <si>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</si>
  <si>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</si>
  <si>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</si>
  <si>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</si>
  <si>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</si>
  <si>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</si>
  <si>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</si>
  <si>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</si>
  <si>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</si>
  <si>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</si>
  <si>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</si>
  <si>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</si>
  <si>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</si>
  <si>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</si>
  <si>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</si>
  <si>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</si>
  <si>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</si>
  <si>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</si>
  <si>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</si>
  <si>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</si>
  <si>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</si>
  <si>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</si>
  <si>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</si>
  <si>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</si>
  <si>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</si>
  <si>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</si>
  <si>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</si>
  <si>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</si>
  <si>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</si>
  <si>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</si>
  <si>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</si>
  <si>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</si>
  <si>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</si>
  <si>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</si>
  <si>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</si>
  <si>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</si>
  <si>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</si>
  <si>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</si>
  <si>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</si>
  <si>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</si>
  <si>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</si>
  <si>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</si>
  <si>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</si>
  <si>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</si>
  <si>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</si>
  <si>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</si>
  <si>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</si>
  <si>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</si>
  <si>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</si>
  <si>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</si>
  <si>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</si>
  <si>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</si>
  <si>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</si>
  <si>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</si>
  <si>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</si>
  <si>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</si>
  <si>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</si>
  <si>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</si>
  <si>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</si>
  <si>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</si>
  <si>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</si>
  <si>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</si>
  <si>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</si>
  <si>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</si>
  <si>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</si>
  <si>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</si>
  <si>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</si>
  <si>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</si>
  <si>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</si>
  <si>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</si>
  <si>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</si>
  <si>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</si>
  <si>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</si>
  <si>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</si>
  <si>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</si>
  <si>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</si>
  <si>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</si>
  <si>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</si>
  <si>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</si>
  <si>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</si>
  <si>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</si>
  <si>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</si>
  <si>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</si>
  <si>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</si>
  <si>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</si>
  <si>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</si>
  <si>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</si>
  <si>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</si>
  <si>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</si>
  <si>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</si>
  <si>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</si>
  <si>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</si>
  <si>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</si>
  <si>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</si>
  <si>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</si>
  <si>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</si>
  <si>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</si>
  <si>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</si>
  <si>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</si>
  <si>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</si>
  <si>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</si>
  <si>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</si>
  <si>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</si>
  <si>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</si>
  <si>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</si>
  <si>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</si>
  <si>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</si>
  <si>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</si>
  <si>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</si>
  <si>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</si>
  <si>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</si>
  <si>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</si>
  <si>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</si>
  <si>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</si>
  <si>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</si>
  <si>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</si>
  <si>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</si>
  <si>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</si>
  <si>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</si>
  <si>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</si>
  <si>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</si>
  <si>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</si>
  <si>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</si>
  <si>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</si>
  <si>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</si>
  <si>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</si>
  <si>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</si>
  <si>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</si>
  <si>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</si>
  <si>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</si>
  <si>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</si>
  <si>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</si>
  <si>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</si>
  <si>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</si>
  <si>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</si>
  <si>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</si>
  <si>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</si>
  <si>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</si>
  <si>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</si>
  <si>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</si>
  <si>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</si>
  <si>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</si>
  <si>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</si>
  <si>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</si>
  <si>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</si>
  <si>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</si>
  <si>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</si>
  <si>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</si>
  <si>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</si>
  <si>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</si>
  <si>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</si>
  <si>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</si>
  <si>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</si>
  <si>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</si>
  <si>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</si>
  <si>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</si>
  <si>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</si>
  <si>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</si>
  <si>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</si>
  <si>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</si>
  <si>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</si>
  <si>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</si>
  <si>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</si>
  <si>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</si>
  <si>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</si>
  <si>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</si>
  <si>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</si>
  <si>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</si>
  <si>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</si>
  <si>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</si>
  <si>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</si>
  <si>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</si>
  <si>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</si>
  <si>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</si>
  <si>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</si>
  <si>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</si>
  <si>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</si>
  <si>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</si>
  <si>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</si>
  <si>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</si>
  <si>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</si>
  <si>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</si>
  <si>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</si>
  <si>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</si>
  <si>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</si>
  <si>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</si>
  <si>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</si>
  <si>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</si>
  <si>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</si>
  <si>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</si>
  <si>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</si>
  <si>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</si>
  <si>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</si>
  <si>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</si>
  <si>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</si>
  <si>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</si>
  <si>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</si>
  <si>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</si>
  <si>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</si>
  <si>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</si>
  <si>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</si>
  <si>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</si>
  <si>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</si>
  <si>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</si>
  <si>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</si>
  <si>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</si>
  <si>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</si>
  <si>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</si>
  <si>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</si>
  <si>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</si>
  <si>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</si>
  <si>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</si>
  <si>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</si>
  <si>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</si>
  <si>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</si>
  <si>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</si>
  <si>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</si>
  <si>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</si>
  <si>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</si>
  <si>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</si>
  <si>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</si>
  <si>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</si>
  <si>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</si>
  <si>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</si>
  <si>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</si>
  <si>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</si>
  <si>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</si>
  <si>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</si>
  <si>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</si>
  <si>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</si>
  <si>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</si>
  <si>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</si>
  <si>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</si>
  <si>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</si>
  <si>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</si>
  <si>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</si>
  <si>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</si>
  <si>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</si>
  <si>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</si>
  <si>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</si>
  <si>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</si>
  <si>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</si>
  <si>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</si>
  <si>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</si>
  <si>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</si>
  <si>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</si>
  <si>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</si>
  <si>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</si>
  <si>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</si>
  <si>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</si>
  <si>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</si>
  <si>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</si>
  <si>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</si>
  <si>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</si>
  <si>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</si>
  <si>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</si>
  <si>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</si>
  <si>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</si>
  <si>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</si>
  <si>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</si>
  <si>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</si>
  <si>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</si>
  <si>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</si>
  <si>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</si>
  <si>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</si>
  <si>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</si>
  <si>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</si>
  <si>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</si>
  <si>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</si>
  <si>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</si>
  <si>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</si>
  <si>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</si>
  <si>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</si>
  <si>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</si>
  <si>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</si>
  <si>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</si>
  <si>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</si>
  <si>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</si>
  <si>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</si>
  <si>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</si>
  <si>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</si>
  <si>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</si>
  <si>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</si>
  <si>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</si>
  <si>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</si>
  <si>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</si>
  <si>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</si>
  <si>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</si>
  <si>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</si>
  <si>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</si>
  <si>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</si>
  <si>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</si>
  <si>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</si>
  <si>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</si>
  <si>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</si>
  <si>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</si>
  <si>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</si>
  <si>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</si>
  <si>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</si>
  <si>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</si>
  <si>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</si>
  <si>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</si>
  <si>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</si>
  <si>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</si>
  <si>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</si>
  <si>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</si>
  <si>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</si>
  <si>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</si>
  <si>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</si>
  <si>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</si>
  <si>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</si>
  <si>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</si>
  <si>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</si>
  <si>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</si>
  <si>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</si>
  <si>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</si>
  <si>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</si>
  <si>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</si>
  <si>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</si>
  <si>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</si>
  <si>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</si>
  <si>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</si>
  <si>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</si>
  <si>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</si>
  <si>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</si>
  <si>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</si>
  <si>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</si>
  <si>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</si>
  <si>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</si>
  <si>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</si>
  <si>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</si>
  <si>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</si>
  <si>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</si>
  <si>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</si>
  <si>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</si>
  <si>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</si>
  <si>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</si>
  <si>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</si>
  <si>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</si>
  <si>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</si>
  <si>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</si>
  <si>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</si>
  <si>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</si>
  <si>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</si>
  <si>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</si>
  <si>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</si>
  <si>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</si>
  <si>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</si>
  <si>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</si>
  <si>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</si>
  <si>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</si>
  <si>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</si>
  <si>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</si>
  <si>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</si>
  <si>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</si>
  <si>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</si>
  <si>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</si>
  <si>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</si>
  <si>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</si>
  <si>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</si>
  <si>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</si>
  <si>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</si>
  <si>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</si>
  <si>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</si>
  <si>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</si>
  <si>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</si>
  <si>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</si>
  <si>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</si>
  <si>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</si>
  <si>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</si>
  <si>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</si>
  <si>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</si>
  <si>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</si>
  <si>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</si>
  <si>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</si>
  <si>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</si>
  <si>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</si>
  <si>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</si>
  <si>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</si>
  <si>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</si>
  <si>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</si>
  <si>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</si>
  <si>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</si>
  <si>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</si>
  <si>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</si>
  <si>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</si>
  <si>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</si>
  <si>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</si>
  <si>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</si>
  <si>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</si>
  <si>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</si>
  <si>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</si>
  <si>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</si>
  <si>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</si>
  <si>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</si>
  <si>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</si>
  <si>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</si>
  <si>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</si>
  <si>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</si>
  <si>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</si>
  <si>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</si>
  <si>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</si>
  <si>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</si>
  <si>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</si>
  <si>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</si>
  <si>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</si>
  <si>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</si>
  <si>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</si>
  <si>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</si>
  <si>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</si>
  <si>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</si>
  <si>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</si>
  <si>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</si>
  <si>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</si>
  <si>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</si>
  <si>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</si>
  <si>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</si>
  <si>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</si>
  <si>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</si>
  <si>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</si>
  <si>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</si>
  <si>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</si>
  <si>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</si>
  <si>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</si>
  <si>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</si>
  <si>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</si>
  <si>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</si>
  <si>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</si>
  <si>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</si>
  <si>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</si>
  <si>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</si>
  <si>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</si>
  <si>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</si>
  <si>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</si>
  <si>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</si>
  <si>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</si>
  <si>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</si>
  <si>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</si>
  <si>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</si>
  <si>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</si>
  <si>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</si>
  <si>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</si>
  <si>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</si>
  <si>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</si>
  <si>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</si>
  <si>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</si>
  <si>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</si>
  <si>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</si>
  <si>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</si>
  <si>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</si>
  <si>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</si>
  <si>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</si>
  <si>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</si>
  <si>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</si>
  <si>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</si>
  <si>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</si>
  <si>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</si>
  <si>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</si>
  <si>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</si>
  <si>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</si>
  <si>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</si>
  <si>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</si>
  <si>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</si>
  <si>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</si>
  <si>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</si>
  <si>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</si>
  <si>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</si>
  <si>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</si>
  <si>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</si>
  <si>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</si>
  <si>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</si>
  <si>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</si>
  <si>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</si>
  <si>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</si>
  <si>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</si>
  <si>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</si>
  <si>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</si>
  <si>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</si>
  <si>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</si>
  <si>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</si>
  <si>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</si>
  <si>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</si>
  <si>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</si>
  <si>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</si>
  <si>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</si>
  <si>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</si>
  <si>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</si>
  <si>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</si>
  <si>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</si>
  <si>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</si>
  <si>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</si>
  <si>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</si>
  <si>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</si>
  <si>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</si>
  <si>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</si>
  <si>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</si>
  <si>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</si>
  <si>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</si>
  <si>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</si>
  <si>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</si>
  <si>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</si>
  <si>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</si>
  <si>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</si>
  <si>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</si>
  <si>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</si>
  <si>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</si>
  <si>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</si>
  <si>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</si>
  <si>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</si>
  <si>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</si>
  <si>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</si>
  <si>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</si>
  <si>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</si>
  <si>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</si>
  <si>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</si>
  <si>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</si>
  <si>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</si>
  <si>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</si>
  <si>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</si>
  <si>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</si>
  <si>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</si>
  <si>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</si>
  <si>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</si>
  <si>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</si>
  <si>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</si>
  <si>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</si>
  <si>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</si>
  <si>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</si>
  <si>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</si>
  <si>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</si>
  <si>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</si>
  <si>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</si>
  <si>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</si>
  <si>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</si>
  <si>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</si>
  <si>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</si>
  <si>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</si>
  <si>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</si>
  <si>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</si>
  <si>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</si>
  <si>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</si>
  <si>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</si>
  <si>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</si>
  <si>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</si>
  <si>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</si>
  <si>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</si>
  <si>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</si>
  <si>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</si>
  <si>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</si>
  <si>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</si>
  <si>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</si>
  <si>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</si>
  <si>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</si>
  <si>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</si>
  <si>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</si>
  <si>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</si>
  <si>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</si>
  <si>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</si>
  <si>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</si>
  <si>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</si>
  <si>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</si>
  <si>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</si>
  <si>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</si>
  <si>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</si>
  <si>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</si>
  <si>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</si>
  <si>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</si>
  <si>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</si>
  <si>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</si>
  <si>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</si>
  <si>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</si>
  <si>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</si>
  <si>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</si>
  <si>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</si>
  <si>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</si>
  <si>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</si>
  <si>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</si>
  <si>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</si>
  <si>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</si>
  <si>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</si>
  <si>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</si>
  <si>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</si>
  <si>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</si>
  <si>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</si>
  <si>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</si>
  <si>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</si>
  <si>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</si>
  <si>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</si>
  <si>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</si>
  <si>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</si>
  <si>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</si>
  <si>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</si>
  <si>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</si>
  <si>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</si>
  <si>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</si>
  <si>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</si>
  <si>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</si>
  <si>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</si>
  <si>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</si>
  <si>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</si>
  <si>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</si>
  <si>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</si>
  <si>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</si>
  <si>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</si>
  <si>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</si>
  <si>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</si>
  <si>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</si>
  <si>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</si>
  <si>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</si>
  <si>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</si>
  <si>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</si>
  <si>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</si>
  <si>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</si>
  <si>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</si>
  <si>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</si>
  <si>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</si>
  <si>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</si>
  <si>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</si>
  <si>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</si>
  <si>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</si>
  <si>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</si>
  <si>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</si>
  <si>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</si>
  <si>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</si>
  <si>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</si>
  <si>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</si>
  <si>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</si>
  <si>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</si>
  <si>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</si>
  <si>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</si>
  <si>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</si>
  <si>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</si>
  <si>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</si>
  <si>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</si>
  <si>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</si>
  <si>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</si>
  <si>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</si>
  <si>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</si>
  <si>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</si>
  <si>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</si>
  <si>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</si>
  <si>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</si>
  <si>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</si>
  <si>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</si>
  <si>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</si>
  <si>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</si>
  <si>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</si>
  <si>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</si>
  <si>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</si>
  <si>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</si>
  <si>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</si>
  <si>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</si>
  <si>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</si>
  <si>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</si>
  <si>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</si>
  <si>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</si>
  <si>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</si>
  <si>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</si>
  <si>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</si>
  <si>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</si>
  <si>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</si>
  <si>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</si>
  <si>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</si>
  <si>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</si>
  <si>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</si>
  <si>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</si>
  <si>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</si>
  <si>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</si>
  <si>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</si>
  <si>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</si>
  <si>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</si>
  <si>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</si>
  <si>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</si>
  <si>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</si>
  <si>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</si>
  <si>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</si>
  <si>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</si>
  <si>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</si>
  <si>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</si>
  <si>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</si>
  <si>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</si>
  <si>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</si>
  <si>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</si>
  <si>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</si>
  <si>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</si>
  <si>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</si>
  <si>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</si>
  <si>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</si>
  <si>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</si>
  <si>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</si>
  <si>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</si>
  <si>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</si>
  <si>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</si>
  <si>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</si>
  <si>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</si>
  <si>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</si>
  <si>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</si>
  <si>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</si>
  <si>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</si>
  <si>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</si>
  <si>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</si>
  <si>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</si>
  <si>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</si>
  <si>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</si>
  <si>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</si>
  <si>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</si>
  <si>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</si>
  <si>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</si>
  <si>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</si>
  <si>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</si>
  <si>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</si>
  <si>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</si>
  <si>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</si>
  <si>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</si>
  <si>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</si>
  <si>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</si>
  <si>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</si>
  <si>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</si>
  <si>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</si>
  <si>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</si>
  <si>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</si>
  <si>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</si>
  <si>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</si>
  <si>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</si>
  <si>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</si>
  <si>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</si>
  <si>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</si>
  <si>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</si>
  <si>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</si>
  <si>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</si>
  <si>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</si>
  <si>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</si>
  <si>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</si>
  <si>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</si>
  <si>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</si>
  <si>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</si>
  <si>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</si>
  <si>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</si>
  <si>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</si>
  <si>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</si>
  <si>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</si>
  <si>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</si>
  <si>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</si>
  <si>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</si>
  <si>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</si>
  <si>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</si>
  <si>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</si>
  <si>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</si>
  <si>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</si>
  <si>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</si>
  <si>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</si>
  <si>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</si>
  <si>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</si>
  <si>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</si>
  <si>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</si>
  <si>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</si>
  <si>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</si>
  <si>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</si>
  <si>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</si>
  <si>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</si>
  <si>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</si>
  <si>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</si>
  <si>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</si>
  <si>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</si>
  <si>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</si>
  <si>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</si>
  <si>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</si>
  <si>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</si>
  <si>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</si>
  <si>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</si>
  <si>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</si>
  <si>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</si>
  <si>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</si>
  <si>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</si>
  <si>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</si>
  <si>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</si>
  <si>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</si>
  <si>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</si>
  <si>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</si>
  <si>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</si>
  <si>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</si>
  <si>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</si>
  <si>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</si>
  <si>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</si>
  <si>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</si>
  <si>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</si>
  <si>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</si>
  <si>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</si>
  <si>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</si>
  <si>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</si>
  <si>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</si>
  <si>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</si>
  <si>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</si>
  <si>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</si>
  <si>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</si>
  <si>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</si>
  <si>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</si>
  <si>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</si>
  <si>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</si>
  <si>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</si>
  <si>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</si>
  <si>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</si>
  <si>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</si>
  <si>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</si>
  <si>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</si>
  <si>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</si>
  <si>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</si>
  <si>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</si>
  <si>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</si>
  <si>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</si>
  <si>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</si>
  <si>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</si>
  <si>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</si>
  <si>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</si>
  <si>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</si>
  <si>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</si>
  <si>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</si>
  <si>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</si>
  <si>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</si>
  <si>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</si>
  <si>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</si>
  <si>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</si>
  <si>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</si>
  <si>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</si>
  <si>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</si>
  <si>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</si>
  <si>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</si>
  <si>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</si>
  <si>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</si>
  <si>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</si>
  <si>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</si>
  <si>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</si>
  <si>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</si>
  <si>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</si>
  <si>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</si>
  <si>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</si>
  <si>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</si>
  <si>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</si>
  <si>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</si>
  <si>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</si>
  <si>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</si>
  <si>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</si>
  <si>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</si>
  <si>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</si>
  <si>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</si>
  <si>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</si>
  <si>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</si>
  <si>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</si>
  <si>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</si>
  <si>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</si>
  <si>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</si>
  <si>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</si>
  <si>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</si>
  <si>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</si>
  <si>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</si>
  <si>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</si>
  <si>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</si>
  <si>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</si>
  <si>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</si>
  <si>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</si>
  <si>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</si>
  <si>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</si>
  <si>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</si>
  <si>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</si>
  <si>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</si>
  <si>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</si>
  <si>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</si>
  <si>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</si>
  <si>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</si>
  <si>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</si>
  <si>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</si>
  <si>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</si>
  <si>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</si>
  <si>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</si>
  <si>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</si>
  <si>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</si>
  <si>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</si>
  <si>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</si>
  <si>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</si>
  <si>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</si>
  <si>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</si>
  <si>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</si>
  <si>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</si>
  <si>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</si>
  <si>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</si>
  <si>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</si>
  <si>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</si>
  <si>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</si>
  <si>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</si>
  <si>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</si>
  <si>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</si>
  <si>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</si>
  <si>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</si>
  <si>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</si>
  <si>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</si>
  <si>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</si>
  <si>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</si>
  <si>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</si>
  <si>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</si>
  <si>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</si>
  <si>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</si>
  <si>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</si>
  <si>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</si>
  <si>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</si>
  <si>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</si>
  <si>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</si>
  <si>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</si>
  <si>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</si>
  <si>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</si>
  <si>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</si>
  <si>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</si>
  <si>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</si>
  <si>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</si>
  <si>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</si>
  <si>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</si>
  <si>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</si>
  <si>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</si>
  <si>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</si>
  <si>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</si>
  <si>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</si>
  <si>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</si>
  <si>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</si>
  <si>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</si>
  <si>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</si>
  <si>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</si>
  <si>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</si>
  <si>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</si>
  <si>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</si>
  <si>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</si>
  <si>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</si>
  <si>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</si>
  <si>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</si>
  <si>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</si>
  <si>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</si>
  <si>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</si>
  <si>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</si>
  <si>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</si>
  <si>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</si>
  <si>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</si>
  <si>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</si>
  <si>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</si>
  <si>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</si>
  <si>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</si>
  <si>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</si>
  <si>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</si>
  <si>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</si>
  <si>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</si>
  <si>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</si>
  <si>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</si>
  <si>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</si>
  <si>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</si>
  <si>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</si>
  <si>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</si>
  <si>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</si>
  <si>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</si>
  <si>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</si>
  <si>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</si>
  <si>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</si>
  <si>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</si>
  <si>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</si>
  <si>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</si>
  <si>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</si>
  <si>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</si>
  <si>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</si>
  <si>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</si>
  <si>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</si>
  <si>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</si>
  <si>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</si>
  <si>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</si>
  <si>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</si>
  <si>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</si>
  <si>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</si>
  <si>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</si>
  <si>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</si>
  <si>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</si>
  <si>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</si>
  <si>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</si>
  <si>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</si>
  <si>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</si>
  <si>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</si>
  <si>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</si>
  <si>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</si>
  <si>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</si>
  <si>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</si>
  <si>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</si>
  <si>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</si>
  <si>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</si>
  <si>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</si>
  <si>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</si>
  <si>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</si>
  <si>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</si>
  <si>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</si>
  <si>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</si>
  <si>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</si>
  <si>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</si>
  <si>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</si>
  <si>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</si>
  <si>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</si>
  <si>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</si>
  <si>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</si>
  <si>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</si>
  <si>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</si>
  <si>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</si>
  <si>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</si>
  <si>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</si>
  <si>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</si>
  <si>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</si>
  <si>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</si>
  <si>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</si>
  <si>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</si>
  <si>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</si>
  <si>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</si>
  <si>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</si>
  <si>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</si>
  <si>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</si>
  <si>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</si>
  <si>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</si>
  <si>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</si>
  <si>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</si>
  <si>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</si>
  <si>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</si>
  <si>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</si>
  <si>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</si>
  <si>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</si>
  <si>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</si>
  <si>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</si>
  <si>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</si>
  <si>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</si>
  <si>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</si>
  <si>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</si>
  <si>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</si>
  <si>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</si>
  <si>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</si>
  <si>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</si>
  <si>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</si>
  <si>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</si>
  <si>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</si>
  <si>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</si>
  <si>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</si>
  <si>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</si>
  <si>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</si>
  <si>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</si>
  <si>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</si>
  <si>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</si>
  <si>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</si>
  <si>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</si>
  <si>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</si>
  <si>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</si>
  <si>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</si>
  <si>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</si>
  <si>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</si>
  <si>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</si>
  <si>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</si>
  <si>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</si>
  <si>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</si>
  <si>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</si>
  <si>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</si>
  <si>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</si>
  <si>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</si>
  <si>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</si>
  <si>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</si>
  <si>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</si>
  <si>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</si>
  <si>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</si>
  <si>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</si>
  <si>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</si>
  <si>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</si>
  <si>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</si>
  <si>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</si>
  <si>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</si>
  <si>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</si>
  <si>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</si>
  <si>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</si>
  <si>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</si>
  <si>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</si>
  <si>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</si>
  <si>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</si>
  <si>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</si>
  <si>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</si>
  <si>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</si>
  <si>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</si>
  <si>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</si>
  <si>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</si>
  <si>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</si>
  <si>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</si>
  <si>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</si>
  <si>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</si>
  <si>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</si>
  <si>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</si>
  <si>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</si>
  <si>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</si>
  <si>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</si>
  <si>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</si>
  <si>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</si>
  <si>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</si>
  <si>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</si>
  <si>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</si>
  <si>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</si>
  <si>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</si>
  <si>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</si>
  <si>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</si>
  <si>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</si>
  <si>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</si>
  <si>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</si>
  <si>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</si>
  <si>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</si>
  <si>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</si>
  <si>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</si>
  <si>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</si>
  <si>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</si>
  <si>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</si>
  <si>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</si>
  <si>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</si>
  <si>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</si>
  <si>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</si>
  <si>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</si>
  <si>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</si>
  <si>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</si>
  <si>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</si>
  <si>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</si>
  <si>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</si>
  <si>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</si>
  <si>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</si>
  <si>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</si>
  <si>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</si>
  <si>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</si>
  <si>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</si>
  <si>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</si>
  <si>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</si>
  <si>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</si>
  <si>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</si>
  <si>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</si>
  <si>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</si>
  <si>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</si>
  <si>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</si>
  <si>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</si>
  <si>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</si>
  <si>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</si>
  <si>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</si>
  <si>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</si>
  <si>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</si>
  <si>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</si>
  <si>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</si>
  <si>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</si>
  <si>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</si>
  <si>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</si>
  <si>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</si>
  <si>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</si>
  <si>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</si>
  <si>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</si>
  <si>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</si>
  <si>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</si>
  <si>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</si>
  <si>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</si>
  <si>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</si>
  <si>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</si>
  <si>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</si>
  <si>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</si>
  <si>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</si>
  <si>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</si>
  <si>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</si>
  <si>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</si>
  <si>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</si>
  <si>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</si>
  <si>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</si>
  <si>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</si>
  <si>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</si>
  <si>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</si>
  <si>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</si>
  <si>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</si>
  <si>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</si>
  <si>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</si>
  <si>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</si>
  <si>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</si>
  <si>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</si>
  <si>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</si>
  <si>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</si>
  <si>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</si>
  <si>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</si>
  <si>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</si>
  <si>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</si>
  <si>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</si>
  <si>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</si>
  <si>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</si>
  <si>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</si>
  <si>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</si>
  <si>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</si>
  <si>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</si>
  <si>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</si>
  <si>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</si>
  <si>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</si>
  <si>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</si>
  <si>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</si>
  <si>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</si>
  <si>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</si>
  <si>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</si>
  <si>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</si>
  <si>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</si>
  <si>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</si>
  <si>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</si>
  <si>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</si>
  <si>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</si>
  <si>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</si>
  <si>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</si>
  <si>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</si>
  <si>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</si>
  <si>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</si>
  <si>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</si>
  <si>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</si>
  <si>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</si>
  <si>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</si>
  <si>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</si>
  <si>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</si>
  <si>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</si>
  <si>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</si>
  <si>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</si>
  <si>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</si>
  <si>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</si>
  <si>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</si>
  <si>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</si>
  <si>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</si>
  <si>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</si>
  <si>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</si>
  <si>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</si>
  <si>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</si>
  <si>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</si>
  <si>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</si>
  <si>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</si>
  <si>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</si>
  <si>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</si>
  <si>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</si>
  <si>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</si>
  <si>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</si>
  <si>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</si>
  <si>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</si>
  <si>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</si>
  <si>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</si>
  <si>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</si>
  <si>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</si>
  <si>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</si>
  <si>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</si>
  <si>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</si>
  <si>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</si>
  <si>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</si>
  <si>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</si>
  <si>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</si>
  <si>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</si>
  <si>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</si>
  <si>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</si>
  <si>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</si>
  <si>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</si>
  <si>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</si>
  <si>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</si>
  <si>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</si>
  <si>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</si>
  <si>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</si>
  <si>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</si>
  <si>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</si>
  <si>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</si>
  <si>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</si>
  <si>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</si>
  <si>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</si>
  <si>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</si>
  <si>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</si>
  <si>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</si>
  <si>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</si>
  <si>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</si>
  <si>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</si>
  <si>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</si>
  <si>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</si>
  <si>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</si>
  <si>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</si>
  <si>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</si>
  <si>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</si>
  <si>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</si>
  <si>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</si>
  <si>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</si>
  <si>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</si>
  <si>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</si>
  <si>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</si>
  <si>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</si>
  <si>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</si>
  <si>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</si>
  <si>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</si>
  <si>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</si>
  <si>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</si>
  <si>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</si>
  <si>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</si>
  <si>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</si>
  <si>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</si>
  <si>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</si>
  <si>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</si>
  <si>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</si>
  <si>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</si>
  <si>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</si>
  <si>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</si>
  <si>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</si>
  <si>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</si>
  <si>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</si>
  <si>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</si>
  <si>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</si>
  <si>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</si>
  <si>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</si>
  <si>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</si>
  <si>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</si>
  <si>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</si>
  <si>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</si>
  <si>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</si>
  <si>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</si>
  <si>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</si>
  <si>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</si>
  <si>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</si>
  <si>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</si>
  <si>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</si>
  <si>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</si>
  <si>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</si>
  <si>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</si>
  <si>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</si>
  <si>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</si>
  <si>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</si>
  <si>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</si>
  <si>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</si>
  <si>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</si>
  <si>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</si>
  <si>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</si>
  <si>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</si>
  <si>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</si>
  <si>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</si>
  <si>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</si>
  <si>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</si>
  <si>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</si>
  <si>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</si>
  <si>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</si>
  <si>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</si>
  <si>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</si>
  <si>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</si>
  <si>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</si>
  <si>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</si>
  <si>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</si>
  <si>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</si>
  <si>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</si>
  <si>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</si>
  <si>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</si>
  <si>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</si>
  <si>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</si>
  <si>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</si>
  <si>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</si>
  <si>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</si>
  <si>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</si>
  <si>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</si>
  <si>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</si>
  <si>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</si>
  <si>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</si>
  <si>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</si>
  <si>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</si>
  <si>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</si>
  <si>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</si>
  <si>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</si>
  <si>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</si>
  <si>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</si>
  <si>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</si>
  <si>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</si>
  <si>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</si>
  <si>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</si>
  <si>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</si>
  <si>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</si>
  <si>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</si>
  <si>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</si>
  <si>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</si>
  <si>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</si>
  <si>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</si>
  <si>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</si>
  <si>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</si>
  <si>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</si>
  <si>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</si>
  <si>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</si>
  <si>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</si>
  <si>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</si>
  <si>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</si>
  <si>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</si>
  <si>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</si>
  <si>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</si>
  <si>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</si>
  <si>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</si>
  <si>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</si>
  <si>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</si>
  <si>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</si>
  <si>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</si>
  <si>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</si>
  <si>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</si>
  <si>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</si>
  <si>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</si>
  <si>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</si>
  <si>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</si>
  <si>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</si>
  <si>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</si>
  <si>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</si>
  <si>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</si>
  <si>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</si>
  <si>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</si>
  <si>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</si>
  <si>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</si>
  <si>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</si>
  <si>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</si>
  <si>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</si>
  <si>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</si>
  <si>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</si>
  <si>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</si>
  <si>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</si>
  <si>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</si>
  <si>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</si>
  <si>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</si>
  <si>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</si>
  <si>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</si>
  <si>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</si>
  <si>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</si>
  <si>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</si>
  <si>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</si>
  <si>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</si>
  <si>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</si>
  <si>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</si>
  <si>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</si>
  <si>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</si>
  <si>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</si>
  <si>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</si>
  <si>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</si>
  <si>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</si>
  <si>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</si>
  <si>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</si>
  <si>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</si>
  <si>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</si>
  <si>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</si>
  <si>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</si>
  <si>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</si>
  <si>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</si>
  <si>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</si>
  <si>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</si>
  <si>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</si>
  <si>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</si>
  <si>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</si>
  <si>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</si>
  <si>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</si>
  <si>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</si>
  <si>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</si>
  <si>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</si>
  <si>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</si>
  <si>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</si>
  <si>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</si>
  <si>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</si>
  <si>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</si>
  <si>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</si>
  <si>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</si>
  <si>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</si>
  <si>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</si>
  <si>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</si>
  <si>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</si>
  <si>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</si>
  <si>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</si>
  <si>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</si>
  <si>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</si>
  <si>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</si>
  <si>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</si>
  <si>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</si>
  <si>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</si>
  <si>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</si>
  <si>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</si>
  <si>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</si>
  <si>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</si>
  <si>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</si>
  <si>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</si>
  <si>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</si>
  <si>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</si>
  <si>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</si>
  <si>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</si>
  <si>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</si>
  <si>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</si>
  <si>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</si>
  <si>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</si>
  <si>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</si>
  <si>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</si>
  <si>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</si>
  <si>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</si>
  <si>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</si>
  <si>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</si>
  <si>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</si>
  <si>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</si>
  <si>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</si>
  <si>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</si>
  <si>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</si>
  <si>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</si>
  <si>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</si>
  <si>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</si>
  <si>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</si>
  <si>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</si>
  <si>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</si>
  <si>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</si>
  <si>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</si>
  <si>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</si>
  <si>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</si>
  <si>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</si>
  <si>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</si>
  <si>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</si>
  <si>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</si>
  <si>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</si>
  <si>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</si>
  <si>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</si>
  <si>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</si>
  <si>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</si>
  <si>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</si>
  <si>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</si>
  <si>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</si>
  <si>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</si>
  <si>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</si>
  <si>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</si>
  <si>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</si>
  <si>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</si>
  <si>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</si>
  <si>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</si>
  <si>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</si>
  <si>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</si>
  <si>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</si>
  <si>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</si>
  <si>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</si>
  <si>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</si>
  <si>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</si>
  <si>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</si>
  <si>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</si>
  <si>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</si>
  <si>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</si>
  <si>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</si>
  <si>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</si>
  <si>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</si>
  <si>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</si>
  <si>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</si>
  <si>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</si>
  <si>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</si>
  <si>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</si>
  <si>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</si>
  <si>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</si>
  <si>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</si>
  <si>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</si>
  <si>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</si>
  <si>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</si>
  <si>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</si>
  <si>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</si>
  <si>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</si>
  <si>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</si>
  <si>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</si>
  <si>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</si>
  <si>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</si>
  <si>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</si>
  <si>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</si>
  <si>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</si>
  <si>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</si>
  <si>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</si>
  <si>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</si>
  <si>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</si>
  <si>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</si>
  <si>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</si>
  <si>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</si>
  <si>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</si>
  <si>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</si>
  <si>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</si>
  <si>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</si>
  <si>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</si>
  <si>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</si>
  <si>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</si>
  <si>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</si>
  <si>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</si>
  <si>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</si>
  <si>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</si>
  <si>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</si>
  <si>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</si>
  <si>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</si>
  <si>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</si>
  <si>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</si>
  <si>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</si>
  <si>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</si>
  <si>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</si>
  <si>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</si>
  <si>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</si>
  <si>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</si>
  <si>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</si>
  <si>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</si>
  <si>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</si>
  <si>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</si>
  <si>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</si>
  <si>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</si>
  <si>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</si>
  <si>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</si>
  <si>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</si>
  <si>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</si>
  <si>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</si>
  <si>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</si>
  <si>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</si>
  <si>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</si>
  <si>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</si>
  <si>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</si>
  <si>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</si>
  <si>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</si>
  <si>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</si>
  <si>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</si>
  <si>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</si>
  <si>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</si>
  <si>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</si>
  <si>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</si>
  <si>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</si>
  <si>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</si>
  <si>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</si>
  <si>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</si>
  <si>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</si>
  <si>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</si>
  <si>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</si>
  <si>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</si>
  <si>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</si>
  <si>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</si>
  <si>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</si>
  <si>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</si>
  <si>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</si>
  <si>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</si>
  <si>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</si>
  <si>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</si>
  <si>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</si>
  <si>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</si>
  <si>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</si>
  <si>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</si>
  <si>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</si>
  <si>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</si>
  <si>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</si>
  <si>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</si>
  <si>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</si>
  <si>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</si>
  <si>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</si>
  <si>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</si>
  <si>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</si>
  <si>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</si>
  <si>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</si>
  <si>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</si>
  <si>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</si>
  <si>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</si>
  <si>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</si>
  <si>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</si>
  <si>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</si>
  <si>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</si>
  <si>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</si>
  <si>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</si>
  <si>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</si>
  <si>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</si>
  <si>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</si>
  <si>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</si>
  <si>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</si>
  <si>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</si>
  <si>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</si>
  <si>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</si>
  <si>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</si>
  <si>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</si>
  <si>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</si>
  <si>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</si>
  <si>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</si>
  <si>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</si>
  <si>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</si>
  <si>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</si>
  <si>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</si>
  <si>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</si>
  <si>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</si>
  <si>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</si>
  <si>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</si>
  <si>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</si>
  <si>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</si>
  <si>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</si>
  <si>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</si>
  <si>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</si>
  <si>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</si>
  <si>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</si>
  <si>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</si>
  <si>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</si>
  <si>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</si>
  <si>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</si>
  <si>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</si>
  <si>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</si>
  <si>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</si>
  <si>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</si>
  <si>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</si>
  <si>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</si>
  <si>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</si>
  <si>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</si>
  <si>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</si>
  <si>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</si>
  <si>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</si>
  <si>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</si>
  <si>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</si>
  <si>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</si>
  <si>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</si>
  <si>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</si>
  <si>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</si>
  <si>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</si>
  <si>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</si>
  <si>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</si>
  <si>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</si>
  <si>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</si>
  <si>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</si>
  <si>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</si>
  <si>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</si>
  <si>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</si>
  <si>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</si>
  <si>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</si>
  <si>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</si>
  <si>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</si>
  <si>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</si>
  <si>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</si>
  <si>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</si>
  <si>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</si>
  <si>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</si>
  <si>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</si>
  <si>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</si>
  <si>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</si>
  <si>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</si>
  <si>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</si>
  <si>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</si>
  <si>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</si>
  <si>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</si>
  <si>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</si>
  <si>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</si>
  <si>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</si>
  <si>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</si>
  <si>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</si>
  <si>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</si>
  <si>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</si>
  <si>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</si>
  <si>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</si>
  <si>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</si>
  <si>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</si>
  <si>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</si>
  <si>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</si>
  <si>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</si>
  <si>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</si>
  <si>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</si>
  <si>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</si>
  <si>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</si>
  <si>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</si>
  <si>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</si>
  <si>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</si>
  <si>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</si>
  <si>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</si>
  <si>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</si>
  <si>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</si>
  <si>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</si>
  <si>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</si>
  <si>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</si>
  <si>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</si>
  <si>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</si>
  <si>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</si>
  <si>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</si>
  <si>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</si>
  <si>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</si>
  <si>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</si>
  <si>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</si>
  <si>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</si>
  <si>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</si>
  <si>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</si>
  <si>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</si>
  <si>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</si>
  <si>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</si>
  <si>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</si>
  <si>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</si>
  <si>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</si>
  <si>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</si>
  <si>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</si>
  <si>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</si>
  <si>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</si>
  <si>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</si>
  <si>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</si>
  <si>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</si>
  <si>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</si>
  <si>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</si>
  <si>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</si>
  <si>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</si>
  <si>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</si>
  <si>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</si>
  <si>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</si>
  <si>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</si>
  <si>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</si>
  <si>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</si>
  <si>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</si>
  <si>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</si>
  <si>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</si>
  <si>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</si>
  <si>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</si>
  <si>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</si>
  <si>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</si>
  <si>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</si>
  <si>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</si>
  <si>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</si>
  <si>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</si>
  <si>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</si>
  <si>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</si>
  <si>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</si>
  <si>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</si>
  <si>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</si>
  <si>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</si>
  <si>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</si>
  <si>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</si>
  <si>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</si>
  <si>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</si>
  <si>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</si>
  <si>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</si>
  <si>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</si>
  <si>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</si>
  <si>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</si>
  <si>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</si>
  <si>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</si>
  <si>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</si>
  <si>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</si>
  <si>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</si>
  <si>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</si>
  <si>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</si>
  <si>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</si>
  <si>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</si>
  <si>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</si>
  <si>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</si>
  <si>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</si>
  <si>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</si>
  <si>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</si>
  <si>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</si>
  <si>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</si>
  <si>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</si>
  <si>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</si>
  <si>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</si>
  <si>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</si>
  <si>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</si>
  <si>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</si>
  <si>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</si>
  <si>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</si>
  <si>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</si>
  <si>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</si>
  <si>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</si>
  <si>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</si>
  <si>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</si>
  <si>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</si>
  <si>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</si>
  <si>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</si>
  <si>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</si>
  <si>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</si>
  <si>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</si>
  <si>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</si>
  <si>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</si>
  <si>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</si>
  <si>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</si>
  <si>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</si>
  <si>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</si>
  <si>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</si>
  <si>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</si>
  <si>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</si>
  <si>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</si>
  <si>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</si>
  <si>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</si>
  <si>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</si>
  <si>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</si>
  <si>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</si>
  <si>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</si>
  <si>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</si>
  <si>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</si>
  <si>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</si>
  <si>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</si>
  <si>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</si>
  <si>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</si>
  <si>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</si>
  <si>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</si>
  <si>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</si>
  <si>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</si>
  <si>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</si>
  <si>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</si>
  <si>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</si>
  <si>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</si>
  <si>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</si>
  <si>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</si>
  <si>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</si>
  <si>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</si>
  <si>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</si>
  <si>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</si>
  <si>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</si>
  <si>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</si>
  <si>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</si>
  <si>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</si>
  <si>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</si>
  <si>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</si>
  <si>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</si>
  <si>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</si>
  <si>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</si>
  <si>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</si>
  <si>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</si>
  <si>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</si>
  <si>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</si>
  <si>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</si>
  <si>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</si>
  <si>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</si>
  <si>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</si>
  <si>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</si>
  <si>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</si>
  <si>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</si>
  <si>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</si>
  <si>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</si>
  <si>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</si>
  <si>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</si>
  <si>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</si>
  <si>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</si>
  <si>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</si>
  <si>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</si>
  <si>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</si>
  <si>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</si>
  <si>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</si>
  <si>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</si>
  <si>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</si>
  <si>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</si>
  <si>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</si>
  <si>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</si>
  <si>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</si>
  <si>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</si>
  <si>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</si>
  <si>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</si>
  <si>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</si>
  <si>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</si>
  <si>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</si>
  <si>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</si>
  <si>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</si>
  <si>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</si>
  <si>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</si>
  <si>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</si>
  <si>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</si>
  <si>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</si>
  <si>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</si>
  <si>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</si>
  <si>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</si>
  <si>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</si>
  <si>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</si>
  <si>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</si>
  <si>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</si>
  <si>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</si>
  <si>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</si>
  <si>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</si>
  <si>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</si>
  <si>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</si>
  <si>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</si>
  <si>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</si>
  <si>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</si>
  <si>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</si>
  <si>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</si>
  <si>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</si>
  <si>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</si>
  <si>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</si>
  <si>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</si>
  <si>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</si>
  <si>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</si>
  <si>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</si>
  <si>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</si>
  <si>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</si>
  <si>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</si>
  <si>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</si>
  <si>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</si>
  <si>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</si>
  <si>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</si>
  <si>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</si>
  <si>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</si>
  <si>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</si>
  <si>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</si>
  <si>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</si>
  <si>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</si>
  <si>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</si>
  <si>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</si>
  <si>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</si>
  <si>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</si>
  <si>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</si>
  <si>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</si>
  <si>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</si>
  <si>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</si>
  <si>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</si>
  <si>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</si>
  <si>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</si>
  <si>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</si>
  <si>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</si>
  <si>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</si>
  <si>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</si>
  <si>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</si>
  <si>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</si>
  <si>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</si>
  <si>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</si>
  <si>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</si>
  <si>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</si>
  <si>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</si>
  <si>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</si>
  <si>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</si>
  <si>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</si>
  <si>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</si>
  <si>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</si>
  <si>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</si>
  <si>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</si>
  <si>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</si>
  <si>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</si>
  <si>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</si>
  <si>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</si>
  <si>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</si>
  <si>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</si>
  <si>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</si>
  <si>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</si>
  <si>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</si>
  <si>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</si>
  <si>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</si>
  <si>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</si>
  <si>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</si>
  <si>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</si>
  <si>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</si>
  <si>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</si>
  <si>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</si>
  <si>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</si>
  <si>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</si>
  <si>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</si>
  <si>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</si>
  <si>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</si>
  <si>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</si>
  <si>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</si>
  <si>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</si>
  <si>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</si>
  <si>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</si>
  <si>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</si>
  <si>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</si>
  <si>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</si>
  <si>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</si>
  <si>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</si>
  <si>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</si>
  <si>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</si>
  <si>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</si>
  <si>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</si>
  <si>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</si>
  <si>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</si>
  <si>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</si>
  <si>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</si>
  <si>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</si>
  <si>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</si>
  <si>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</si>
  <si>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</si>
  <si>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</si>
  <si>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</si>
  <si>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</si>
  <si>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</si>
  <si>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</si>
  <si>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</si>
  <si>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</si>
  <si>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</si>
  <si>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</si>
  <si>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</si>
  <si>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</si>
  <si>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</si>
  <si>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</si>
  <si>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</si>
  <si>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</si>
  <si>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</si>
  <si>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</si>
  <si>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</si>
  <si>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</si>
  <si>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</si>
  <si>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</si>
  <si>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</si>
  <si>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</si>
  <si>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</si>
  <si>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</si>
  <si>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</si>
  <si>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</si>
  <si>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</si>
  <si>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</si>
  <si>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</si>
  <si>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</si>
  <si>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</si>
  <si>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</si>
  <si>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</si>
  <si>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</si>
  <si>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</si>
  <si>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</si>
  <si>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</si>
  <si>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</si>
  <si>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</si>
  <si>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</si>
  <si>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</si>
  <si>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</si>
  <si>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</si>
  <si>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</si>
  <si>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</si>
  <si>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</si>
  <si>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</si>
  <si>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</si>
  <si>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</si>
  <si>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</si>
  <si>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</si>
  <si>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</si>
  <si>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</si>
  <si>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</si>
  <si>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</si>
  <si>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</si>
  <si>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</si>
  <si>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</si>
  <si>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</si>
  <si>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</si>
  <si>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</si>
  <si>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</si>
  <si>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</si>
  <si>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</si>
  <si>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</si>
  <si>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</si>
  <si>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</si>
  <si>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</si>
  <si>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</si>
  <si>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</si>
  <si>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</si>
  <si>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</si>
  <si>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</si>
  <si>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</si>
  <si>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</si>
  <si>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</si>
  <si>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</si>
  <si>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</si>
  <si>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</si>
  <si>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</si>
  <si>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</si>
  <si>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</si>
  <si>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</si>
  <si>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</si>
  <si>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</si>
  <si>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</si>
  <si>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</si>
  <si>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</si>
  <si>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</si>
  <si>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</si>
  <si>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</si>
  <si>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</si>
  <si>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</si>
  <si>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</si>
  <si>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</si>
  <si>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</si>
  <si>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</si>
  <si>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</si>
  <si>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</si>
  <si>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</si>
  <si>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</si>
  <si>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</si>
  <si>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</si>
  <si>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</si>
  <si>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</si>
  <si>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</si>
  <si>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</si>
  <si>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</si>
  <si>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</si>
  <si>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</si>
  <si>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</si>
  <si>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</si>
  <si>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</si>
  <si>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</si>
  <si>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</si>
  <si>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</si>
  <si>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</si>
  <si>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</si>
  <si>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</si>
  <si>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</si>
  <si>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</si>
  <si>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</si>
  <si>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</si>
  <si>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</si>
  <si>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</si>
  <si>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</si>
  <si>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</si>
  <si>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</si>
  <si>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</si>
  <si>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</si>
  <si>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</si>
  <si>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</si>
  <si>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</si>
  <si>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</si>
  <si>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</si>
  <si>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</si>
  <si>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</si>
  <si>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</si>
  <si>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</si>
  <si>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</si>
  <si>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</si>
  <si>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</si>
  <si>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</si>
  <si>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</si>
  <si>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</si>
  <si>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</si>
  <si>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</si>
  <si>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</si>
  <si>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</si>
  <si>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</si>
  <si>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</si>
  <si>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</si>
  <si>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</si>
  <si>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</si>
  <si>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</si>
  <si>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</si>
  <si>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</si>
  <si>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</si>
  <si>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</si>
  <si>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</si>
  <si>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</si>
  <si>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</si>
  <si>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</si>
  <si>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</si>
  <si>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</si>
  <si>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</si>
  <si>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</si>
  <si>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</si>
  <si>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</si>
  <si>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</si>
  <si>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</si>
  <si>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</si>
  <si>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</si>
  <si>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</si>
  <si>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</si>
  <si>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</si>
  <si>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</si>
  <si>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</si>
  <si>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</si>
  <si>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</si>
  <si>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</si>
  <si>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</si>
  <si>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</si>
  <si>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</si>
  <si>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</si>
  <si>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</si>
  <si>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</si>
  <si>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</si>
  <si>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</si>
  <si>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</si>
  <si>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</si>
  <si>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</si>
  <si>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</si>
  <si>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</si>
  <si>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</si>
  <si>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</si>
  <si>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</si>
  <si>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</si>
  <si>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</si>
  <si>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</si>
  <si>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</si>
  <si>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</si>
  <si>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</si>
  <si>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</si>
  <si>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</si>
  <si>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</si>
  <si>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</si>
  <si>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</si>
  <si>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</si>
  <si>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</si>
  <si>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</si>
  <si>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</si>
  <si>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</si>
  <si>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</si>
  <si>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</si>
  <si>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</si>
  <si>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</si>
  <si>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</si>
  <si>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</si>
  <si>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</si>
  <si>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</si>
  <si>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</si>
  <si>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</si>
  <si>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</si>
  <si>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</si>
  <si>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</si>
  <si>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</si>
  <si>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</si>
  <si>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</si>
  <si>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</si>
  <si>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</si>
  <si>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</si>
  <si>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</si>
  <si>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</si>
  <si>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</si>
  <si>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</si>
  <si>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</si>
  <si>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</si>
  <si>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</si>
  <si>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</si>
  <si>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</si>
  <si>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</si>
  <si>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</si>
  <si>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</si>
  <si>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</si>
  <si>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</si>
  <si>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</si>
  <si>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</si>
  <si>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</si>
  <si>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</si>
  <si>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</si>
  <si>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</si>
  <si>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</si>
  <si>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</si>
  <si>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</si>
  <si>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</si>
  <si>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</si>
  <si>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</si>
  <si>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</si>
  <si>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</si>
  <si>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</si>
  <si>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</si>
  <si>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</si>
  <si>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</si>
  <si>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</si>
  <si>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</si>
  <si>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</si>
  <si>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</si>
  <si>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</si>
  <si>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</si>
  <si>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</si>
  <si>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</si>
  <si>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</si>
  <si>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</si>
  <si>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</si>
  <si>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</si>
  <si>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</si>
  <si>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</si>
  <si>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</si>
  <si>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</si>
  <si>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</si>
  <si>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</si>
  <si>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</si>
  <si>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</si>
  <si>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</si>
  <si>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</si>
  <si>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</si>
  <si>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</si>
  <si>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</si>
  <si>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</si>
  <si>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</si>
  <si>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</si>
  <si>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</si>
  <si>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</si>
  <si>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</si>
  <si>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</si>
  <si>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</si>
  <si>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</si>
  <si>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</si>
  <si>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</si>
  <si>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</si>
  <si>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</si>
  <si>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</si>
  <si>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</si>
  <si>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</si>
  <si>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</si>
  <si>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</si>
  <si>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</si>
  <si>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</si>
  <si>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</si>
  <si>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</si>
  <si>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</si>
  <si>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</si>
  <si>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</si>
  <si>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</si>
  <si>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</si>
  <si>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</si>
  <si>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</si>
  <si>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</si>
  <si>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</si>
  <si>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</si>
  <si>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</si>
  <si>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</si>
  <si>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</si>
  <si>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</si>
  <si>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</si>
  <si>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</si>
  <si>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</si>
  <si>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</si>
  <si>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</si>
  <si>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</si>
  <si>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</si>
  <si>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</si>
  <si>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</si>
  <si>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</si>
  <si>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</si>
  <si>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</si>
  <si>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</si>
  <si>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</si>
  <si>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</si>
  <si>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</si>
  <si>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</si>
  <si>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</si>
  <si>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</si>
  <si>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</si>
  <si>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</si>
  <si>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</si>
  <si>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</si>
  <si>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</si>
  <si>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</si>
  <si>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</si>
  <si>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</si>
  <si>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</si>
  <si>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</si>
  <si>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</si>
  <si>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</si>
  <si>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</si>
  <si>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</si>
  <si>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</si>
  <si>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</si>
  <si>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</si>
  <si>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</si>
  <si>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</si>
  <si>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</si>
  <si>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</si>
  <si>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</si>
  <si>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</si>
  <si>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</si>
  <si>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</si>
  <si>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</si>
  <si>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</si>
  <si>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</si>
  <si>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</si>
  <si>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</si>
  <si>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</si>
  <si>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</si>
  <si>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</si>
  <si>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</si>
  <si>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</si>
  <si>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</si>
  <si>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</si>
  <si>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</si>
  <si>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</si>
  <si>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</si>
  <si>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</si>
  <si>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</si>
  <si>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</si>
  <si>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</si>
  <si>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</si>
  <si>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</si>
  <si>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</si>
  <si>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</si>
  <si>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</si>
  <si>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</si>
  <si>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</si>
  <si>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</si>
  <si>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</si>
  <si>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</si>
  <si>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</si>
  <si>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</si>
  <si>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</si>
  <si>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</si>
  <si>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</si>
  <si>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</si>
  <si>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</si>
  <si>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</si>
  <si>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</si>
  <si>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</si>
  <si>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</si>
  <si>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</si>
  <si>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</si>
  <si>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</si>
  <si>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</si>
  <si>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</si>
  <si>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</si>
  <si>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</si>
  <si>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</si>
  <si>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</si>
  <si>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</si>
  <si>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</si>
  <si>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</si>
  <si>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</si>
  <si>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</si>
  <si>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</si>
  <si>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</si>
  <si>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</si>
  <si>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</si>
  <si>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</si>
  <si>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</si>
  <si>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</si>
  <si>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</si>
  <si>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</si>
  <si>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</si>
  <si>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</si>
  <si>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</si>
  <si>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</si>
  <si>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</si>
  <si>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</si>
  <si>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</si>
  <si>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</si>
  <si>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</si>
  <si>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</si>
  <si>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</si>
  <si>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</si>
  <si>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</si>
  <si>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</si>
  <si>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</si>
  <si>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</si>
  <si>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</si>
  <si>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</si>
  <si>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</si>
  <si>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</si>
  <si>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</si>
  <si>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</si>
  <si>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</si>
  <si>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</si>
  <si>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</si>
  <si>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</si>
  <si>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</si>
  <si>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</si>
  <si>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</si>
  <si>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</si>
  <si>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</si>
  <si>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</si>
  <si>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</si>
  <si>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</si>
  <si>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</si>
  <si>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</si>
  <si>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</si>
  <si>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</si>
  <si>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</si>
  <si>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</si>
  <si>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</si>
  <si>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</si>
  <si>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</si>
  <si>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</si>
  <si>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</si>
  <si>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</si>
  <si>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</si>
  <si>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</si>
  <si>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</si>
  <si>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</si>
  <si>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</si>
  <si>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</si>
  <si>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</si>
  <si>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</si>
  <si>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</si>
  <si>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</si>
  <si>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</si>
  <si>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</si>
  <si>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</si>
  <si>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</si>
  <si>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</si>
  <si>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</si>
  <si>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</si>
  <si>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</si>
  <si>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</si>
  <si>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</si>
  <si>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</si>
  <si>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</si>
  <si>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</si>
  <si>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</si>
  <si>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</si>
  <si>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</si>
  <si>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</si>
  <si>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</si>
  <si>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</si>
  <si>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</si>
  <si>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</si>
  <si>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</si>
  <si>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</si>
  <si>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</si>
  <si>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</si>
  <si>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</si>
  <si>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</si>
  <si>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</si>
  <si>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</si>
  <si>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</si>
  <si>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</si>
  <si>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</si>
  <si>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</si>
  <si>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</si>
  <si>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</si>
  <si>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</si>
  <si>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</si>
  <si>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</si>
  <si>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</si>
  <si>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</si>
  <si>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</si>
  <si>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</si>
  <si>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</si>
  <si>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</si>
  <si>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</si>
  <si>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</si>
  <si>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</si>
  <si>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</si>
  <si>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</si>
  <si>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</si>
  <si>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</si>
  <si>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</si>
  <si>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</si>
  <si>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</si>
  <si>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</si>
  <si>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</si>
  <si>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</si>
  <si>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</si>
  <si>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</si>
  <si>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</si>
  <si>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</si>
  <si>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</si>
  <si>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</si>
  <si>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</si>
  <si>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</si>
  <si>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</si>
  <si>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</si>
  <si>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</si>
  <si>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</si>
  <si>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</si>
  <si>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</si>
  <si>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</si>
  <si>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</si>
  <si>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</si>
  <si>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</si>
  <si>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</si>
  <si>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</si>
  <si>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</si>
  <si>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</si>
  <si>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</si>
  <si>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</si>
  <si>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</si>
  <si>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</si>
  <si>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</si>
  <si>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</si>
  <si>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</si>
  <si>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</si>
  <si>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</si>
  <si>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</si>
  <si>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</si>
  <si>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</si>
  <si>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</si>
  <si>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</si>
  <si>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</si>
  <si>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</si>
  <si>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</si>
  <si>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</si>
  <si>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</si>
  <si>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</si>
  <si>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</si>
  <si>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</si>
  <si>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</si>
  <si>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</si>
  <si>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</si>
  <si>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</si>
  <si>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</si>
  <si>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</si>
  <si>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</si>
  <si>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</si>
  <si>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</si>
  <si>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</si>
  <si>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</si>
  <si>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</si>
  <si>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</si>
  <si>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</si>
  <si>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</si>
  <si>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</si>
  <si>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</si>
  <si>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</si>
  <si>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</si>
  <si>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</si>
  <si>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</si>
  <si>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</si>
  <si>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</si>
  <si>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</si>
  <si>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</si>
  <si>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</si>
  <si>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</si>
  <si>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</si>
  <si>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</si>
  <si>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</si>
  <si>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</si>
  <si>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</si>
  <si>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</si>
  <si>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</si>
  <si>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</si>
  <si>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</si>
  <si>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</si>
  <si>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</si>
  <si>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</si>
  <si>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</si>
  <si>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</si>
  <si>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</si>
  <si>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</si>
  <si>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</si>
  <si>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</si>
  <si>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</si>
  <si>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</si>
  <si>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</si>
  <si>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</si>
  <si>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</si>
  <si>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</si>
  <si>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</si>
  <si>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</si>
  <si>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</si>
  <si>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</si>
  <si>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</si>
  <si>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</si>
  <si>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</si>
  <si>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</si>
  <si>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</si>
  <si>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</si>
  <si>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</si>
  <si>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</si>
  <si>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</si>
  <si>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</si>
  <si>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</si>
  <si>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</si>
  <si>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</si>
  <si>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</si>
  <si>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</si>
  <si>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</si>
  <si>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</si>
  <si>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</si>
  <si>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</si>
  <si>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</si>
  <si>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</si>
  <si>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</si>
  <si>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</si>
  <si>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</si>
  <si>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</si>
  <si>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</si>
  <si>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</si>
  <si>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</si>
  <si>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</si>
  <si>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</si>
  <si>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</si>
  <si>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</si>
  <si>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</si>
  <si>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</si>
  <si>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</si>
  <si>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</si>
  <si>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</si>
  <si>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</si>
  <si>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</si>
  <si>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</si>
  <si>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</si>
  <si>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</si>
  <si>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</si>
  <si>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</si>
  <si>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</si>
  <si>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</si>
  <si>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</si>
  <si>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</si>
  <si>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</si>
  <si>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</si>
  <si>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</si>
  <si>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</si>
  <si>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</si>
  <si>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</si>
  <si>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</si>
  <si>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</si>
  <si>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</si>
  <si>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</si>
  <si>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</si>
  <si>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</si>
  <si>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</si>
  <si>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</si>
  <si>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</si>
  <si>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</si>
  <si>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</si>
  <si>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</si>
  <si>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</si>
  <si>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</si>
  <si>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</si>
  <si>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</si>
  <si>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</si>
  <si>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</si>
  <si>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</si>
  <si>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</si>
  <si>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</si>
  <si>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</si>
  <si>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</si>
  <si>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</si>
  <si>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</si>
  <si>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</si>
  <si>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</si>
  <si>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</si>
  <si>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</si>
  <si>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</si>
  <si>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</si>
  <si>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</si>
  <si>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</si>
  <si>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</si>
  <si>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</si>
  <si>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</si>
  <si>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</si>
  <si>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</si>
  <si>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</si>
  <si>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</si>
  <si>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</si>
  <si>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</si>
  <si>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</si>
  <si>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</si>
  <si>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</si>
  <si>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</si>
  <si>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</si>
  <si>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</si>
  <si>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</si>
  <si>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</si>
  <si>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</si>
  <si>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</si>
  <si>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</si>
  <si>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</si>
  <si>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</si>
  <si>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</si>
  <si>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</si>
  <si>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</si>
  <si>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</si>
  <si>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</si>
  <si>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</si>
  <si>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</si>
  <si>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</si>
  <si>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</si>
  <si>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</si>
  <si>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</si>
  <si>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</si>
  <si>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</si>
  <si>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</si>
  <si>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</si>
  <si>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</si>
  <si>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</si>
  <si>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</si>
  <si>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</si>
  <si>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</si>
  <si>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</si>
  <si>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</si>
  <si>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</si>
  <si>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</si>
  <si>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</si>
  <si>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</si>
  <si>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</si>
  <si>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</si>
  <si>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</si>
  <si>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</si>
  <si>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</si>
  <si>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</si>
  <si>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</si>
  <si>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</si>
  <si>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</si>
  <si>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</si>
  <si>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</si>
  <si>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</si>
  <si>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</si>
  <si>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</si>
  <si>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</si>
  <si>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</si>
  <si>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</si>
  <si>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</si>
  <si>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</si>
  <si>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</si>
  <si>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</si>
  <si>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</si>
  <si>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</si>
  <si>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</si>
  <si>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</si>
  <si>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</si>
  <si>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</si>
  <si>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</si>
  <si>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</si>
  <si>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</si>
  <si>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</si>
  <si>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</si>
  <si>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</si>
  <si>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</si>
  <si>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</si>
  <si>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</si>
  <si>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</si>
  <si>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</si>
  <si>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</si>
  <si>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</si>
  <si>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</si>
  <si>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</si>
  <si>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</si>
  <si>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</si>
  <si>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</si>
  <si>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</si>
  <si>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</si>
  <si>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</si>
  <si>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</si>
  <si>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</si>
  <si>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</si>
  <si>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</si>
  <si>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</si>
  <si>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</si>
  <si>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</si>
  <si>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</si>
  <si>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</si>
  <si>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</si>
  <si>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</si>
  <si>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</si>
  <si>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</si>
  <si>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</si>
  <si>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</si>
  <si>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</si>
  <si>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</si>
  <si>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</si>
  <si>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</si>
  <si>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</si>
  <si>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</si>
  <si>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</si>
  <si>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</si>
  <si>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</si>
  <si>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</si>
  <si>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</si>
  <si>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</si>
  <si>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</si>
  <si>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</si>
  <si>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</si>
  <si>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</si>
  <si>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</si>
  <si>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</si>
  <si>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</si>
  <si>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</si>
  <si>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</si>
  <si>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</si>
  <si>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</si>
  <si>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</si>
  <si>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</si>
  <si>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</si>
  <si>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</si>
  <si>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</si>
  <si>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</si>
  <si>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</si>
  <si>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</si>
  <si>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</si>
  <si>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</si>
  <si>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</si>
  <si>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</si>
  <si>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</si>
  <si>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</si>
  <si>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</si>
  <si>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</si>
  <si>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</si>
  <si>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</si>
  <si>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</si>
  <si>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</si>
  <si>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</si>
  <si>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</si>
  <si>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</si>
  <si>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</si>
  <si>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</si>
  <si>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</si>
  <si>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</si>
  <si>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</si>
  <si>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</si>
  <si>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</si>
  <si>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</si>
  <si>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</si>
  <si>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</si>
  <si>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</si>
  <si>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</si>
  <si>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</si>
  <si>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</si>
  <si>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</si>
  <si>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</si>
  <si>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</si>
  <si>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</si>
  <si>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</si>
  <si>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</si>
  <si>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</si>
  <si>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</si>
  <si>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</si>
  <si>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</si>
  <si>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</si>
  <si>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</si>
  <si>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</si>
  <si>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</si>
  <si>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</si>
  <si>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</si>
  <si>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</si>
  <si>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</si>
  <si>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</si>
  <si>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</si>
  <si>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</si>
  <si>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</si>
  <si>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</si>
  <si>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</si>
  <si>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</si>
  <si>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</si>
  <si>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</si>
  <si>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</si>
  <si>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</si>
  <si>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</si>
  <si>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</si>
  <si>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</si>
  <si>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</si>
  <si>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</si>
  <si>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</si>
  <si>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</si>
  <si>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</si>
  <si>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</si>
  <si>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</si>
  <si>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</si>
  <si>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</si>
  <si>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</si>
  <si>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</si>
  <si>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</si>
  <si>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</si>
  <si>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</si>
  <si>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</si>
  <si>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</si>
  <si>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</si>
  <si>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</si>
  <si>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</si>
  <si>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</si>
  <si>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</si>
  <si>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</si>
  <si>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</si>
  <si>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</si>
  <si>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</si>
  <si>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</si>
  <si>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</si>
  <si>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</si>
  <si>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</si>
  <si>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</si>
  <si>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</si>
  <si>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</si>
  <si>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</si>
  <si>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</si>
  <si>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</si>
  <si>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</si>
  <si>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</si>
  <si>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</si>
  <si>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</si>
  <si>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</si>
  <si>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</si>
  <si>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</si>
  <si>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</si>
  <si>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</si>
  <si>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</si>
  <si>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</si>
  <si>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</si>
  <si>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</si>
  <si>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</si>
  <si>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</si>
  <si>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</si>
  <si>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</si>
  <si>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</si>
  <si>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</si>
  <si>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</si>
  <si>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</si>
  <si>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</si>
  <si>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</si>
  <si>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</si>
  <si>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</si>
  <si>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</si>
  <si>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</si>
  <si>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</si>
  <si>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</si>
  <si>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</si>
  <si>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</si>
  <si>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</si>
  <si>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</si>
  <si>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</si>
  <si>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</si>
  <si>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</si>
  <si>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</si>
  <si>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</si>
  <si>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</si>
  <si>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</si>
  <si>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</si>
  <si>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</si>
  <si>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</si>
  <si>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</si>
  <si>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</si>
  <si>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</si>
  <si>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</si>
  <si>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</si>
  <si>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</si>
  <si>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</si>
  <si>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</si>
  <si>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</si>
  <si>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</si>
  <si>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</si>
  <si>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</si>
  <si>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</si>
  <si>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</si>
  <si>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</si>
  <si>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</si>
  <si>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</si>
  <si>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</si>
  <si>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</si>
  <si>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</si>
  <si>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</si>
  <si>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</si>
  <si>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</si>
  <si>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</si>
  <si>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</si>
  <si>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</si>
  <si>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</si>
  <si>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</si>
  <si>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</si>
  <si>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</si>
  <si>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</si>
  <si>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</si>
  <si>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</si>
  <si>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</si>
  <si>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</si>
  <si>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</si>
  <si>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</si>
  <si>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</si>
  <si>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</si>
  <si>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</si>
  <si>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</si>
  <si>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</si>
  <si>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</si>
  <si>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</si>
  <si>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</si>
  <si>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</si>
  <si>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</si>
  <si>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</si>
  <si>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</si>
  <si>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</si>
  <si>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</si>
  <si>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</si>
  <si>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</si>
  <si>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</si>
  <si>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</si>
  <si>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</si>
  <si>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</si>
  <si>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</si>
  <si>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</si>
  <si>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</si>
  <si>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</si>
  <si>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</si>
  <si>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</si>
  <si>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</si>
  <si>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</si>
  <si>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</si>
  <si>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</si>
  <si>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</si>
  <si>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</si>
  <si>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</si>
  <si>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</si>
  <si>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</si>
  <si>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</si>
  <si>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</si>
  <si>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</si>
  <si>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</si>
  <si>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</si>
  <si>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</si>
  <si>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</si>
  <si>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</si>
  <si>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</si>
  <si>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</si>
  <si>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</si>
  <si>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</si>
  <si>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</si>
  <si>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</si>
  <si>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</si>
  <si>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</si>
  <si>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</si>
  <si>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</si>
  <si>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</si>
  <si>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</si>
  <si>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</si>
  <si>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</si>
  <si>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</si>
  <si>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</si>
  <si>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</si>
  <si>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</si>
  <si>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</si>
  <si>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</si>
  <si>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</si>
  <si>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</si>
  <si>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</si>
  <si>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</si>
  <si>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</si>
  <si>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</si>
  <si>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</si>
  <si>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</si>
  <si>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</si>
  <si>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</si>
  <si>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</si>
  <si>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</si>
  <si>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</si>
  <si>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</si>
  <si>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</si>
  <si>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</si>
  <si>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</si>
  <si>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</si>
  <si>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</si>
  <si>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</si>
  <si>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</si>
  <si>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</si>
  <si>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</si>
  <si>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</si>
  <si>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</si>
  <si>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</si>
  <si>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</si>
  <si>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</si>
  <si>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</si>
  <si>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</si>
  <si>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</si>
  <si>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</si>
  <si>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</si>
  <si>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</si>
  <si>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</si>
  <si>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</si>
  <si>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</si>
  <si>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</si>
  <si>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</si>
  <si>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</si>
  <si>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</si>
  <si>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</si>
  <si>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</si>
  <si>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</si>
  <si>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</si>
  <si>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</si>
  <si>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</si>
  <si>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</si>
  <si>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</si>
  <si>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</si>
  <si>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</si>
  <si>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</si>
  <si>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</si>
  <si>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</si>
  <si>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</si>
  <si>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</si>
  <si>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</si>
  <si>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</si>
  <si>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</si>
  <si>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</si>
  <si>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</si>
  <si>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</si>
  <si>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</si>
  <si>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</si>
  <si>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</si>
  <si>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</si>
  <si>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</si>
  <si>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</si>
  <si>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</si>
  <si>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</si>
  <si>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</si>
  <si>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</si>
  <si>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</si>
  <si>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</si>
  <si>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</si>
  <si>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</si>
  <si>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</si>
  <si>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</si>
  <si>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</si>
  <si>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</si>
  <si>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</si>
  <si>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</si>
  <si>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</si>
  <si>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</si>
  <si>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</si>
  <si>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</si>
  <si>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</si>
  <si>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</si>
  <si>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</si>
  <si>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</si>
  <si>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</si>
  <si>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</si>
  <si>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</si>
  <si>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</si>
  <si>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</si>
  <si>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</si>
  <si>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</si>
  <si>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</si>
  <si>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</si>
  <si>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</si>
  <si>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</si>
  <si>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</si>
  <si>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</si>
  <si>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</si>
  <si>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</si>
  <si>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</si>
  <si>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</si>
  <si>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</si>
  <si>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</si>
  <si>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</si>
  <si>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</si>
  <si>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</si>
  <si>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</si>
  <si>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</si>
  <si>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</si>
  <si>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</si>
  <si>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</si>
  <si>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</si>
  <si>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</si>
  <si>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</si>
  <si>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</si>
  <si>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</si>
  <si>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</si>
  <si>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</si>
  <si>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</si>
  <si>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</si>
  <si>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</si>
  <si>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</si>
  <si>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</si>
  <si>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</si>
  <si>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</si>
  <si>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</si>
  <si>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</si>
  <si>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</si>
  <si>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</si>
  <si>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</si>
  <si>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</si>
  <si>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</si>
  <si>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</si>
  <si>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</si>
  <si>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</si>
  <si>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</si>
  <si>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</si>
  <si>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</si>
  <si>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</si>
  <si>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</si>
  <si>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</si>
  <si>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</si>
  <si>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</si>
  <si>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</si>
  <si>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</si>
  <si>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</si>
  <si>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</si>
  <si>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</si>
  <si>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</si>
  <si>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</si>
  <si>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</si>
  <si>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</si>
  <si>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</si>
  <si>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</si>
  <si>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</si>
  <si>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</si>
  <si>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</si>
  <si>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</si>
  <si>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</si>
  <si>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</si>
  <si>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</si>
  <si>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</si>
  <si>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</si>
  <si>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</si>
  <si>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</si>
  <si>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</si>
  <si>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</si>
  <si>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</si>
  <si>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</si>
  <si>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</si>
  <si>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</si>
  <si>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</si>
  <si>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</si>
  <si>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</si>
  <si>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</si>
  <si>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</si>
  <si>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</si>
  <si>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</si>
  <si>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</si>
  <si>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</si>
  <si>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</si>
  <si>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</si>
  <si>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</si>
  <si>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</si>
  <si>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</si>
  <si>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</si>
  <si>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</si>
  <si>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</si>
  <si>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</si>
  <si>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</si>
  <si>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</si>
  <si>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</si>
  <si>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</si>
  <si>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</si>
  <si>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</si>
  <si>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</si>
  <si>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</si>
  <si>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</si>
  <si>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</si>
  <si>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</si>
  <si>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</si>
  <si>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</si>
  <si>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</si>
  <si>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</si>
  <si>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</si>
  <si>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</si>
  <si>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</si>
  <si>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</si>
  <si>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</si>
  <si>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</si>
  <si>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</si>
  <si>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</si>
  <si>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</si>
  <si>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</si>
  <si>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</si>
  <si>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</si>
  <si>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</si>
  <si>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</si>
  <si>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</si>
  <si>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</si>
  <si>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</si>
  <si>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</si>
  <si>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</si>
  <si>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</si>
  <si>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</si>
  <si>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</si>
  <si>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</si>
  <si>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</si>
  <si>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</si>
  <si>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</si>
  <si>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</si>
  <si>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</si>
  <si>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</si>
  <si>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</si>
  <si>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</si>
  <si>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</si>
  <si>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</si>
  <si>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</si>
  <si>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</si>
  <si>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</si>
  <si>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</si>
  <si>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</si>
  <si>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</si>
  <si>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</si>
  <si>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</si>
  <si>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</si>
  <si>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</si>
  <si>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</si>
  <si>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</si>
  <si>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</si>
  <si>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</si>
  <si>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</si>
  <si>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</si>
  <si>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</si>
  <si>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</si>
  <si>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</si>
  <si>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</si>
  <si>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</si>
  <si>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</si>
  <si>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</si>
  <si>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</si>
  <si>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</si>
  <si>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</si>
  <si>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</si>
  <si>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</si>
  <si>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</si>
  <si>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</si>
  <si>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</si>
  <si>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</si>
  <si>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</si>
  <si>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</si>
  <si>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</si>
  <si>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</si>
  <si>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</si>
  <si>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</si>
  <si>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</si>
  <si>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</si>
  <si>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</si>
  <si>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</si>
  <si>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</si>
  <si>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</si>
  <si>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</si>
  <si>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</si>
  <si>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</si>
  <si>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</si>
  <si>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</si>
  <si>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</si>
  <si>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</si>
  <si>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</si>
  <si>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</si>
  <si>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</si>
  <si>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</si>
  <si>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</si>
  <si>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</si>
  <si>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</si>
  <si>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</si>
  <si>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</si>
  <si>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</si>
  <si>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</si>
  <si>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</si>
  <si>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</si>
  <si>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</si>
  <si>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</si>
  <si>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</si>
  <si>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</si>
  <si>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</si>
  <si>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</si>
  <si>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</si>
  <si>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</si>
  <si>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</si>
  <si>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</si>
  <si>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</si>
  <si>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</si>
  <si>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</si>
  <si>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</si>
  <si>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</si>
  <si>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</si>
  <si>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</si>
  <si>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</si>
  <si>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</si>
  <si>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</si>
  <si>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</si>
  <si>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</si>
  <si>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</si>
  <si>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</si>
  <si>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</si>
  <si>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</si>
  <si>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</si>
  <si>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</si>
  <si>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</si>
  <si>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</si>
  <si>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</si>
  <si>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</si>
  <si>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</si>
  <si>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</si>
  <si>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</si>
  <si>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</si>
  <si>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</si>
  <si>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</si>
  <si>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</si>
  <si>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</si>
  <si>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</si>
  <si>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</si>
  <si>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</si>
  <si>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</si>
  <si>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</si>
  <si>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</si>
  <si>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</si>
  <si>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</si>
  <si>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</si>
  <si>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</si>
  <si>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</si>
  <si>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</si>
  <si>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</si>
  <si>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</si>
  <si>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</si>
  <si>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</si>
  <si>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</si>
  <si>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</si>
  <si>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</si>
  <si>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</si>
  <si>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</si>
  <si>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</si>
  <si>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</si>
  <si>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</si>
  <si>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</si>
  <si>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</si>
  <si>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</si>
  <si>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</si>
  <si>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</si>
  <si>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</si>
  <si>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</si>
  <si>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</si>
  <si>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</si>
  <si>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</si>
  <si>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</si>
  <si>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</si>
  <si>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</si>
  <si>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</si>
  <si>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</si>
  <si>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</si>
  <si>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</si>
  <si>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</si>
  <si>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</si>
  <si>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</si>
  <si>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</si>
  <si>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</si>
  <si>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</si>
  <si>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</si>
  <si>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</si>
  <si>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</si>
  <si>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</si>
  <si>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</si>
  <si>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</si>
  <si>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</si>
  <si>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</si>
  <si>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</si>
  <si>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</si>
  <si>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</si>
  <si>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</si>
  <si>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</si>
  <si>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</si>
  <si>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</si>
  <si>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</si>
  <si>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</si>
  <si>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</si>
  <si>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</si>
  <si>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</si>
  <si>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</si>
  <si>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</si>
  <si>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</si>
  <si>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</si>
  <si>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</si>
  <si>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</si>
  <si>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</si>
  <si>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</si>
  <si>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</si>
  <si>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</si>
  <si>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</si>
  <si>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</si>
  <si>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</si>
  <si>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</si>
  <si>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</si>
  <si>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</si>
  <si>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</si>
  <si>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</si>
  <si>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</si>
  <si>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</si>
  <si>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</si>
  <si>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</si>
  <si>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</si>
  <si>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</si>
  <si>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</si>
  <si>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</si>
  <si>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</si>
  <si>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</si>
  <si>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</si>
  <si>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</si>
  <si>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</si>
  <si>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</si>
  <si>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</si>
  <si>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</si>
  <si>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</si>
  <si>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</si>
  <si>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</si>
  <si>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</si>
  <si>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</si>
  <si>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</si>
  <si>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</si>
  <si>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</si>
  <si>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</si>
  <si>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</si>
  <si>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</si>
  <si>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</si>
  <si>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</si>
  <si>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</si>
  <si>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</si>
  <si>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</si>
  <si>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</si>
  <si>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</si>
  <si>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</si>
  <si>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</si>
  <si>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</si>
  <si>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</si>
  <si>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</si>
  <si>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</si>
  <si>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</si>
  <si>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</si>
  <si>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</si>
  <si>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</si>
  <si>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</si>
  <si>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</si>
  <si>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</si>
  <si>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</si>
  <si>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</si>
  <si>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</si>
  <si>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</si>
  <si>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</si>
  <si>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</si>
  <si>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</si>
  <si>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</si>
  <si>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</si>
  <si>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</si>
  <si>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</si>
  <si>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</si>
  <si>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</si>
  <si>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</si>
  <si>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</si>
  <si>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</si>
  <si>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</si>
  <si>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</si>
  <si>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</si>
  <si>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</si>
  <si>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</si>
  <si>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</si>
  <si>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</si>
  <si>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</si>
  <si>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</si>
  <si>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</si>
  <si>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</si>
  <si>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</si>
  <si>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</si>
  <si>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</si>
  <si>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</si>
  <si>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</si>
  <si>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</si>
  <si>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</si>
  <si>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</si>
  <si>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</si>
  <si>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</si>
  <si>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</si>
  <si>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</si>
  <si>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</si>
  <si>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</si>
  <si>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</si>
  <si>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</si>
  <si>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</si>
  <si>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</si>
  <si>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</si>
  <si>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</si>
  <si>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</si>
  <si>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</si>
  <si>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</si>
  <si>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</si>
  <si>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</si>
  <si>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</si>
  <si>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</si>
  <si>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</si>
  <si>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</si>
  <si>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</si>
  <si>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</si>
  <si>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</si>
  <si>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</si>
  <si>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</si>
  <si>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</si>
  <si>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</si>
  <si>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</si>
  <si>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</si>
  <si>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</si>
  <si>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</si>
  <si>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</si>
  <si>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</si>
  <si>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</si>
  <si>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</si>
  <si>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</si>
  <si>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</si>
  <si>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</si>
  <si>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</si>
  <si>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</si>
  <si>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</si>
  <si>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</si>
  <si>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</si>
  <si>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</si>
  <si>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</si>
  <si>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</si>
  <si>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</si>
  <si>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</si>
  <si>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</si>
  <si>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</si>
  <si>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</si>
  <si>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</si>
  <si>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</si>
  <si>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</si>
  <si>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</si>
  <si>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</si>
  <si>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</si>
  <si>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</si>
  <si>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</si>
  <si>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</si>
  <si>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</si>
  <si>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</si>
  <si>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</si>
  <si>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</si>
  <si>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</si>
  <si>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</si>
  <si>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</si>
  <si>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</si>
  <si>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</si>
  <si>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</si>
  <si>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</si>
  <si>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</si>
  <si>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</si>
  <si>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</si>
  <si>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</si>
  <si>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</si>
  <si>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</si>
  <si>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</si>
  <si>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</si>
  <si>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</si>
  <si>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</si>
  <si>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</si>
  <si>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</si>
  <si>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</si>
  <si>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</si>
  <si>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</si>
  <si>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</si>
  <si>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</si>
  <si>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</si>
  <si>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</si>
  <si>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</si>
  <si>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</si>
  <si>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</si>
  <si>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</si>
  <si>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</si>
  <si>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</si>
  <si>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</si>
  <si>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</si>
  <si>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</si>
  <si>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</si>
  <si>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</si>
  <si>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</si>
  <si>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</si>
  <si>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</si>
  <si>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</si>
  <si>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</si>
  <si>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</si>
  <si>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</si>
  <si>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</si>
  <si>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</si>
  <si>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</si>
  <si>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</si>
  <si>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</si>
  <si>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</si>
  <si>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</si>
  <si>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</si>
  <si>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</si>
  <si>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</si>
  <si>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</si>
  <si>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</si>
  <si>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</si>
  <si>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</si>
  <si>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</si>
  <si>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</si>
  <si>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</si>
  <si>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</si>
  <si>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</si>
  <si>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</si>
  <si>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</si>
  <si>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</si>
  <si>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</si>
  <si>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</si>
  <si>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</si>
  <si>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</si>
  <si>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</si>
  <si>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</si>
  <si>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</si>
  <si>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</si>
  <si>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</si>
  <si>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</si>
  <si>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</si>
  <si>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</si>
  <si>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</si>
  <si>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</si>
  <si>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</si>
  <si>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</si>
  <si>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</si>
  <si>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</si>
  <si>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</si>
  <si>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</si>
  <si>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</si>
  <si>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</si>
  <si>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</si>
  <si>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</si>
  <si>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</si>
  <si>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</si>
  <si>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</si>
  <si>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</si>
  <si>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</si>
  <si>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</si>
  <si>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</si>
  <si>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</si>
  <si>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</si>
  <si>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</si>
  <si>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</si>
  <si>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</si>
  <si>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</si>
  <si>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</si>
  <si>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</si>
  <si>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</si>
  <si>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</si>
  <si>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</si>
  <si>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</si>
  <si>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</si>
  <si>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</si>
  <si>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</si>
  <si>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</si>
  <si>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</si>
  <si>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</si>
  <si>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</si>
  <si>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</si>
  <si>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</si>
  <si>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</si>
  <si>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</si>
  <si>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</si>
  <si>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</si>
  <si>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</si>
  <si>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</si>
  <si>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</si>
  <si>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</si>
  <si>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</si>
  <si>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</si>
  <si>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</si>
  <si>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</si>
  <si>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</si>
  <si>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</si>
  <si>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</si>
  <si>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</si>
  <si>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</si>
  <si>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</si>
  <si>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</si>
  <si>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</si>
  <si>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</si>
  <si>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</si>
  <si>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</si>
  <si>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</si>
  <si>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</si>
  <si>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</si>
  <si>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</si>
  <si>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</si>
  <si>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</si>
  <si>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</si>
  <si>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</si>
  <si>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</si>
  <si>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</si>
  <si>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</si>
  <si>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</si>
  <si>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</si>
  <si>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</si>
  <si>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</si>
  <si>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</si>
  <si>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</si>
  <si>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</si>
  <si>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</si>
  <si>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</si>
  <si>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</si>
  <si>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</si>
  <si>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</si>
  <si>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</si>
  <si>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</si>
  <si>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</si>
  <si>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</si>
  <si>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</si>
  <si>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</si>
  <si>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</si>
  <si>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</si>
  <si>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</si>
  <si>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</si>
  <si>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</si>
  <si>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</si>
  <si>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</si>
  <si>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</si>
  <si>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</si>
  <si>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</si>
  <si>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</si>
  <si>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</si>
  <si>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</si>
  <si>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</si>
  <si>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</si>
  <si>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</si>
  <si>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</si>
  <si>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</si>
  <si>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</si>
  <si>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</si>
  <si>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</si>
  <si>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</si>
  <si>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</si>
  <si>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</si>
  <si>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</si>
  <si>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</si>
  <si>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</si>
  <si>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</si>
  <si>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</si>
  <si>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</si>
  <si>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</si>
  <si>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</si>
  <si>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</si>
  <si>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</si>
  <si>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</si>
  <si>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</si>
  <si>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</si>
  <si>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</si>
  <si>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</si>
  <si>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</si>
  <si>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</si>
  <si>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</si>
  <si>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</si>
  <si>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</si>
  <si>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</si>
  <si>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</si>
  <si>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</si>
  <si>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</si>
  <si>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</si>
  <si>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</si>
  <si>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</si>
  <si>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</si>
  <si>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</si>
  <si>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</si>
  <si>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</si>
  <si>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</si>
  <si>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</si>
  <si>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</si>
  <si>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</si>
  <si>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</si>
  <si>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</si>
  <si>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</si>
  <si>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</si>
  <si>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</si>
  <si>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</si>
  <si>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</si>
  <si>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</si>
  <si>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</si>
  <si>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</si>
  <si>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</si>
  <si>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</si>
  <si>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</si>
  <si>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</si>
  <si>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</si>
  <si>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</si>
  <si>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</si>
  <si>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</si>
  <si>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</si>
  <si>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</si>
  <si>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</si>
  <si>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</si>
  <si>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</si>
  <si>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</si>
  <si>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</si>
  <si>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</si>
  <si>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</si>
  <si>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</si>
  <si>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</si>
  <si>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</si>
  <si>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</si>
  <si>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</si>
  <si>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</si>
  <si>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</si>
  <si>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</si>
  <si>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</si>
  <si>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</si>
  <si>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</si>
  <si>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</si>
  <si>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</si>
  <si>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</si>
  <si>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</si>
  <si>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</si>
  <si>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</si>
  <si>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</si>
  <si>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</si>
  <si>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</si>
  <si>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</si>
  <si>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</si>
  <si>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</si>
  <si>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</si>
  <si>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</si>
  <si>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</si>
  <si>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</si>
  <si>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</si>
  <si>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</si>
  <si>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</si>
  <si>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</si>
  <si>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</si>
  <si>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</si>
  <si>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</si>
  <si>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</si>
  <si>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</si>
  <si>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</si>
  <si>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</si>
  <si>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</si>
  <si>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</si>
  <si>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</si>
  <si>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</si>
  <si>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</si>
  <si>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</si>
  <si>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</si>
  <si>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</si>
  <si>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</si>
  <si>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</si>
  <si>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</si>
  <si>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</si>
  <si>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</si>
  <si>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</si>
  <si>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</si>
  <si>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</si>
  <si>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</si>
  <si>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</si>
  <si>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</si>
  <si>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</si>
  <si>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</si>
  <si>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</si>
  <si>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</si>
  <si>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</si>
  <si>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</si>
  <si>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</si>
  <si>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</si>
  <si>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</si>
  <si>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</si>
  <si>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</si>
  <si>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</si>
  <si>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</si>
  <si>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</si>
  <si>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</si>
  <si>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</si>
  <si>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</si>
  <si>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</si>
  <si>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</si>
  <si>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</si>
  <si>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</si>
  <si>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</si>
  <si>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</si>
  <si>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</si>
  <si>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</si>
  <si>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</si>
  <si>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</si>
  <si>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</si>
  <si>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</si>
  <si>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</si>
  <si>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</si>
  <si>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</si>
  <si>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</si>
  <si>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</si>
  <si>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</si>
  <si>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</si>
  <si>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</si>
  <si>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</si>
  <si>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</si>
  <si>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</si>
  <si>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</si>
  <si>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</si>
  <si>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</si>
  <si>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</si>
  <si>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</si>
  <si>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</si>
  <si>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</si>
  <si>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</si>
  <si>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</si>
  <si>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</si>
  <si>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</si>
  <si>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</si>
  <si>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</si>
  <si>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</si>
  <si>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</si>
  <si>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</si>
  <si>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</si>
  <si>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</si>
  <si>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</si>
  <si>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</si>
  <si>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</si>
  <si>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</si>
  <si>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</si>
  <si>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</si>
  <si>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</si>
  <si>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</si>
  <si>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</si>
  <si>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</si>
  <si>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</si>
  <si>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</si>
  <si>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</si>
  <si>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</si>
  <si>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</si>
  <si>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</si>
  <si>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</si>
  <si>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</si>
  <si>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</si>
  <si>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</si>
  <si>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</si>
  <si>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</si>
  <si>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</si>
  <si>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</si>
  <si>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</si>
  <si>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</si>
  <si>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</si>
  <si>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</si>
  <si>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</si>
  <si>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</si>
  <si>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</si>
  <si>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</si>
  <si>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</si>
  <si>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</si>
  <si>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</si>
  <si>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</si>
  <si>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</si>
  <si>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</si>
  <si>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</si>
  <si>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</si>
  <si>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</si>
  <si>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</si>
  <si>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</si>
  <si>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</si>
  <si>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</si>
  <si>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</si>
  <si>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</si>
  <si>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</si>
  <si>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</si>
  <si>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</si>
  <si>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</si>
  <si>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</si>
  <si>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</si>
  <si>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</si>
  <si>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</si>
  <si>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</si>
  <si>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</si>
  <si>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</si>
  <si>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</si>
  <si>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</si>
  <si>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</si>
  <si>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</si>
  <si>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</si>
  <si>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</si>
  <si>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</si>
  <si>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</si>
  <si>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</si>
  <si>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</si>
  <si>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</si>
  <si>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</si>
  <si>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</si>
  <si>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</si>
  <si>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</si>
  <si>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</si>
  <si>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</si>
  <si>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</si>
  <si>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</si>
  <si>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</si>
  <si>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</si>
  <si>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</si>
  <si>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</si>
  <si>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</si>
  <si>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</si>
  <si>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</si>
  <si>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</si>
  <si>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</si>
  <si>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</si>
  <si>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</si>
  <si>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</si>
  <si>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</si>
  <si>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</si>
  <si>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</si>
  <si>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</si>
  <si>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</si>
  <si>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</si>
  <si>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</si>
  <si>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</si>
  <si>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</si>
  <si>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</si>
  <si>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</si>
  <si>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</si>
  <si>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</si>
  <si>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</si>
  <si>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</si>
  <si>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WECO Electrical Connectors Inc. &amp; subsidiaries</t>
  </si>
  <si>
    <t xml:space="preserve"> All products manufactured and sold by WECO Electrical Connectors Inc. &amp; its subsidiaries.</t>
  </si>
  <si>
    <t>18050 Trans-Canada Highway Kirkland, QC, H9J 4A1 Canada</t>
  </si>
  <si>
    <t>Noel Jesuratnam</t>
  </si>
  <si>
    <t>njesuratnam@wecoconnectors.com</t>
  </si>
  <si>
    <t>514.694.9136 x237</t>
  </si>
  <si>
    <t>Vice President, Technology &amp; Innovation</t>
  </si>
  <si>
    <t>100%</t>
  </si>
  <si>
    <t>https://wecoconnectors.com/en/support/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</si>
</sst>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njesuratnam@wecoconnector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ecoconnectors.com/en/support/" TargetMode="External"/><Relationship Id="rId4" Type="http://schemas.openxmlformats.org/officeDocument/2006/relationships/hyperlink" Target="mailto:njesuratnam@wecoconnector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45"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4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45" customHeight="1">
      <c r="A29" s="296"/>
      <c r="B29" s="309"/>
      <c r="C29" s="303"/>
      <c r="D29" s="306"/>
      <c r="E29" s="294"/>
      <c r="F29" s="165" t="s">
        <v>58</v>
      </c>
      <c r="G29" s="25"/>
    </row>
    <row r="30" spans="1:7" ht="62.4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4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23.75">
      <c r="A37" s="296"/>
      <c r="B37" s="141">
        <v>3.01</v>
      </c>
      <c r="C37" s="142" t="s">
        <v>67</v>
      </c>
      <c r="D37" s="28" t="s">
        <v>2234</v>
      </c>
      <c r="E37" s="167" t="s">
        <v>1316</v>
      </c>
      <c r="F37" s="168" t="s">
        <v>1420</v>
      </c>
      <c r="G37" s="25"/>
    </row>
    <row r="38" spans="1:7" ht="1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BF7B449-5833-4824-A562-C0C9F40E070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2D1E16D-0663-437E-BC77-941CA5E1F74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5"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45469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15862</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15862</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15863</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FDEFD50-8BFF-4A3B-B6A3-9DCB9FE475DA}"/>
    <hyperlink ref="D20" r:id="rId4" xr:uid="{38863368-EA29-49D4-8A25-25E7993FC665}"/>
    <hyperlink ref="G77" r:id="rId5" xr:uid="{684329FD-E927-4030-974F-C4D971578A8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J21" sqref="J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1801</v>
      </c>
      <c r="B5" s="182" t="str">
        <f ca="1">IF(LEN(A5)=0,"",INDEX('Smelter Look-up'!$A:$A,MATCH($A5,'Smelter Look-up'!$E:$E,0)))</f>
        <v>Tin</v>
      </c>
      <c r="C5" s="186" t="str">
        <f ca="1">IF(LEN(A5)=0,"",INDEX('Smelter Look-up'!$C:$C,MATCH($A5,'Smelter Look-up'!$E:$E,0)))</f>
        <v>Aurubis Beerse</v>
      </c>
      <c r="D5" s="230"/>
      <c r="E5" s="182" t="str">
        <f ca="1">IF(ISERROR($V5),"",OFFSET('Smelter Look-up'!$D$4,$V5-4,0)&amp;"")</f>
        <v>BELGIUM</v>
      </c>
      <c r="F5" s="182" t="str">
        <f ca="1">IF(ISERROR($V5),"",OFFSET('Smelter Look-up'!$E$4,$V5-4,0))</f>
        <v>CID002773</v>
      </c>
      <c r="G5" s="182" t="str">
        <f ca="1">IF(C5=$X$4,IF(ISERROR($V5),"Enter smelter details","RMI"),IF(ISERROR($V5),"",OFFSET('Smelter Look-up'!$F$4,$V5-4,0)))</f>
        <v>RMI</v>
      </c>
      <c r="H5" s="183">
        <f ca="1">IF(ISERROR($V5),"",OFFSET('Smelter Look-up'!$G$4,$V5-4,0))</f>
        <v>0</v>
      </c>
      <c r="I5" s="184" t="str">
        <f ca="1">IF(ISERROR($V5),"",OFFSET('Smelter Look-up'!$H$4,$V5-4,0))</f>
        <v>Beerse</v>
      </c>
      <c r="J5" s="184" t="str">
        <f ca="1">IF(ISERROR($V5),"",OFFSET('Smelter Look-up'!$I$4,$V5-4,0))</f>
        <v>Antwerpen</v>
      </c>
      <c r="K5" s="224"/>
      <c r="L5" s="224"/>
      <c r="M5" s="224"/>
      <c r="N5" s="224"/>
      <c r="O5" s="224"/>
      <c r="P5" s="185"/>
      <c r="Q5" s="225"/>
      <c r="R5" s="182" t="str">
        <f ca="1">IF(ISERROR($V5),"",OFFSET('Smelter Look-up'!$C$4,$V5-4,0)&amp;"")</f>
        <v>Aurubis Beerse</v>
      </c>
      <c r="S5" s="181" t="str">
        <f ca="1">IF(B5="","",IF(ISERROR(MATCH($E5,CL,0)),"Unknown",INDIRECT("'C'!$A$"&amp;MATCH($E5,CL,0)+1)))</f>
        <v>BE</v>
      </c>
      <c r="T5" s="181" t="str">
        <f ca="1">IF(B5="","",IF(ISERROR(MATCH($J5,SorP!$B$1:$B$6226,0)),"",INDIRECT("'SorP'!$A$"&amp;MATCH($S5&amp;$J5,SorP!C:C,0))))</f>
        <v>BE-VAN</v>
      </c>
      <c r="U5" s="201"/>
      <c r="V5" s="226">
        <f ca="1">IF(C5="",NA(),IF(OR(C5="Smelter not listed",C5="Smelter not yet identified"),MATCH($B5&amp;$D5,'Smelter Look-up'!$J:$J,0),MATCH($B5&amp;$C5,'Smelter Look-up'!$J:$J,0)))</f>
        <v>405</v>
      </c>
      <c r="X5" s="227">
        <f t="shared" ref="X5" ca="1" si="0">IF(AND(C5="Smelter not listed",OR(LEN(D5)=0,LEN(E5)=0)),1,0)</f>
        <v>0</v>
      </c>
      <c r="AB5" s="228" t="str">
        <f t="shared" ref="AB5" ca="1" si="1">B5&amp;C5</f>
        <v>TinAurubis Beerse</v>
      </c>
    </row>
    <row r="6" spans="1:34" s="227" customFormat="1" ht="20.100000000000001" customHeight="1">
      <c r="A6" s="262" t="s">
        <v>702</v>
      </c>
      <c r="B6" s="182" t="str">
        <f ca="1">IF(LEN(A6)=0,"",INDEX('Smelter Look-up'!$A:$A,MATCH($A6,'Smelter Look-up'!$E:$E,0)))</f>
        <v>Gold</v>
      </c>
      <c r="C6" s="186" t="str">
        <f ca="1">IF(LEN(A6)=0,"",INDEX('Smelter Look-up'!$C:$C,MATCH($A6,'Smelter Look-up'!$E:$E,0)))</f>
        <v>Metalor USA Refining Corporation</v>
      </c>
      <c r="D6" s="230"/>
      <c r="E6" s="182" t="str">
        <f ca="1">IF(ISERROR($V6),"",OFFSET('Smelter Look-up'!$D$4,$V6-4,0)&amp;"")</f>
        <v>UNITED STATES OF AMERICA</v>
      </c>
      <c r="F6" s="182" t="str">
        <f ca="1">IF(ISERROR($V6),"",OFFSET('Smelter Look-up'!$E$4,$V6-4,0))</f>
        <v>CID001157</v>
      </c>
      <c r="G6" s="182" t="str">
        <f ca="1">IF(C6=$X$4,IF(ISERROR($V6),"Enter smelter details","RMI"),IF(ISERROR($V6),"",OFFSET('Smelter Look-up'!$F$4,$V6-4,0)))</f>
        <v>RMI</v>
      </c>
      <c r="H6" s="183">
        <f ca="1">IF(ISERROR($V6),"",OFFSET('Smelter Look-up'!$G$4,$V6-4,0))</f>
        <v>0</v>
      </c>
      <c r="I6" s="184" t="str">
        <f ca="1">IF(ISERROR($V6),"",OFFSET('Smelter Look-up'!$H$4,$V6-4,0))</f>
        <v>North Attleboro</v>
      </c>
      <c r="J6" s="184" t="str">
        <f ca="1">IF(ISERROR($V6),"",OFFSET('Smelter Look-up'!$I$4,$V6-4,0))</f>
        <v>Massachusetts</v>
      </c>
      <c r="K6" s="224"/>
      <c r="L6" s="224"/>
      <c r="M6" s="224"/>
      <c r="N6" s="224"/>
      <c r="O6" s="224"/>
      <c r="P6" s="185"/>
      <c r="Q6" s="225"/>
      <c r="R6" s="182" t="str">
        <f ca="1">IF(ISERROR($V6),"",OFFSET('Smelter Look-up'!$C$4,$V6-4,0)&amp;"")</f>
        <v>Metalor USA Refining Corporation</v>
      </c>
      <c r="S6" s="181" t="str">
        <f t="shared" ref="S6:S37" ca="1" si="2">IF(B6="","",IF(ISERROR(MATCH($E6,CL,0)),"Unknown",INDIRECT("'C'!$A$"&amp;MATCH($E6,CL,0)+1)))</f>
        <v>US</v>
      </c>
      <c r="T6" s="181" t="str">
        <f ca="1">IF(B6="","",IF(ISERROR(MATCH($J6,SorP!$B$1:$B$6226,0)),"",INDIRECT("'SorP'!$A$"&amp;MATCH($S6&amp;$J6,SorP!C:C,0))))</f>
        <v>US-MA</v>
      </c>
      <c r="U6" s="201"/>
      <c r="V6" s="226">
        <f ca="1">IF(C6="",NA(),IF(OR(C6="Smelter not listed",C6="Smelter not yet identified"),MATCH($B6&amp;$D6,'Smelter Look-up'!$J:$J,0),MATCH($B6&amp;$C6,'Smelter Look-up'!$J:$J,0)))</f>
        <v>187</v>
      </c>
      <c r="X6" s="227">
        <f t="shared" ref="X6:X37" ca="1" si="3">IF(AND(C6="Smelter not listed",OR(LEN(D6)=0,LEN(E6)=0)),1,0)</f>
        <v>0</v>
      </c>
      <c r="AB6" s="228" t="str">
        <f t="shared" ref="AB6:AB37" ca="1" si="4">B6&amp;C6</f>
        <v>GoldMetalor USA Refining Corporation</v>
      </c>
    </row>
    <row r="7" spans="1:34" s="227" customFormat="1" ht="20.100000000000001" customHeight="1">
      <c r="A7" s="262" t="s">
        <v>762</v>
      </c>
      <c r="B7" s="182" t="str">
        <f ca="1">IF(LEN(A7)=0,"",INDEX('Smelter Look-up'!$A:$A,MATCH($A7,'Smelter Look-up'!$E:$E,0)))</f>
        <v>Tin</v>
      </c>
      <c r="C7" s="186" t="str">
        <f ca="1">IF(LEN(A7)=0,"",INDEX('Smelter Look-up'!$C:$C,MATCH($A7,'Smelter Look-up'!$E:$E,0)))</f>
        <v>Gejiu Non-Ferrous Metal Processing Co., Ltd.</v>
      </c>
      <c r="D7" s="230"/>
      <c r="E7" s="182" t="str">
        <f ca="1">IF(ISERROR($V7),"",OFFSET('Smelter Look-up'!$D$4,$V7-4,0)&amp;"")</f>
        <v>CHINA</v>
      </c>
      <c r="F7" s="182" t="str">
        <f ca="1">IF(ISERROR($V7),"",OFFSET('Smelter Look-up'!$E$4,$V7-4,0))</f>
        <v>CID000538</v>
      </c>
      <c r="G7" s="182" t="str">
        <f ca="1">IF(C7=$X$4,IF(ISERROR($V7),"Enter smelter details","RMI"),IF(ISERROR($V7),"",OFFSET('Smelter Look-up'!$F$4,$V7-4,0)))</f>
        <v>RMI</v>
      </c>
      <c r="H7" s="183">
        <f ca="1">IF(ISERROR($V7),"",OFFSET('Smelter Look-up'!$G$4,$V7-4,0))</f>
        <v>0</v>
      </c>
      <c r="I7" s="184" t="str">
        <f ca="1">IF(ISERROR($V7),"",OFFSET('Smelter Look-up'!$H$4,$V7-4,0))</f>
        <v>Gejiu</v>
      </c>
      <c r="J7" s="184" t="str">
        <f ca="1">IF(ISERROR($V7),"",OFFSET('Smelter Look-up'!$I$4,$V7-4,0))</f>
        <v>Yunnan Sheng</v>
      </c>
      <c r="K7" s="224"/>
      <c r="L7" s="224"/>
      <c r="M7" s="224"/>
      <c r="N7" s="224"/>
      <c r="O7" s="224"/>
      <c r="P7" s="185"/>
      <c r="Q7" s="225"/>
      <c r="R7" s="182" t="str">
        <f ca="1">IF(ISERROR($V7),"",OFFSET('Smelter Look-up'!$C$4,$V7-4,0)&amp;"")</f>
        <v>Gejiu Non-Ferrous Metal Processing Co., Ltd.</v>
      </c>
      <c r="S7" s="181" t="str">
        <f t="shared" ca="1" si="2"/>
        <v>CN</v>
      </c>
      <c r="T7" s="181" t="str">
        <f ca="1">IF(B7="","",IF(ISERROR(MATCH($J7,SorP!$B$1:$B$6226,0)),"",INDIRECT("'SorP'!$A$"&amp;MATCH($S7&amp;$J7,SorP!C:C,0))))</f>
        <v>CN-YN</v>
      </c>
      <c r="U7" s="201"/>
      <c r="V7" s="226">
        <f ca="1">IF(C7="",NA(),IF(OR(C7="Smelter not listed",C7="Smelter not yet identified"),MATCH($B7&amp;$D7,'Smelter Look-up'!$J:$J,0),MATCH($B7&amp;$C7,'Smelter Look-up'!$J:$J,0)))</f>
        <v>448</v>
      </c>
      <c r="X7" s="227">
        <f t="shared" ca="1" si="3"/>
        <v>0</v>
      </c>
      <c r="AB7" s="228" t="str">
        <f t="shared" ca="1" si="4"/>
        <v>TinGejiu Non-Ferrous Metal Processing Co., Ltd.</v>
      </c>
    </row>
    <row r="8" spans="1:34" s="227" customFormat="1" ht="20.100000000000001" customHeight="1">
      <c r="A8" s="262" t="s">
        <v>672</v>
      </c>
      <c r="B8" s="182" t="str">
        <f ca="1">IF(LEN(A8)=0,"",INDEX('Smelter Look-up'!$A:$A,MATCH($A8,'Smelter Look-up'!$E:$E,0)))</f>
        <v>Gold</v>
      </c>
      <c r="C8" s="186" t="str">
        <f ca="1">IF(LEN(A8)=0,"",INDEX('Smelter Look-up'!$C:$C,MATCH($A8,'Smelter Look-up'!$E:$E,0)))</f>
        <v>Heimerle + Meule GmbH</v>
      </c>
      <c r="D8" s="230"/>
      <c r="E8" s="182" t="str">
        <f ca="1">IF(ISERROR($V8),"",OFFSET('Smelter Look-up'!$D$4,$V8-4,0)&amp;"")</f>
        <v>GERMANY</v>
      </c>
      <c r="F8" s="182" t="str">
        <f ca="1">IF(ISERROR($V8),"",OFFSET('Smelter Look-up'!$E$4,$V8-4,0))</f>
        <v>CID000694</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Heimerle + Meule GmbH</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105</v>
      </c>
      <c r="X8" s="227">
        <f t="shared" ca="1" si="3"/>
        <v>0</v>
      </c>
      <c r="AB8" s="228" t="str">
        <f t="shared" ca="1" si="4"/>
        <v>GoldHeimerle + Meule GmbH</v>
      </c>
    </row>
    <row r="9" spans="1:34" s="227" customFormat="1" ht="20.100000000000001" customHeight="1">
      <c r="A9" s="262" t="s">
        <v>689</v>
      </c>
      <c r="B9" s="182" t="str">
        <f ca="1">IF(LEN(A9)=0,"",INDEX('Smelter Look-up'!$A:$A,MATCH($A9,'Smelter Look-up'!$E:$E,0)))</f>
        <v>Gold</v>
      </c>
      <c r="C9" s="186" t="str">
        <f ca="1">IF(LEN(A9)=0,"",INDEX('Smelter Look-up'!$C:$C,MATCH($A9,'Smelter Look-up'!$E:$E,0)))</f>
        <v>Kennecott Utah Copper LLC</v>
      </c>
      <c r="D9" s="230"/>
      <c r="E9" s="182" t="str">
        <f ca="1">IF(ISERROR($V9),"",OFFSET('Smelter Look-up'!$D$4,$V9-4,0)&amp;"")</f>
        <v>UNITED STATES OF AMERICA</v>
      </c>
      <c r="F9" s="182" t="str">
        <f ca="1">IF(ISERROR($V9),"",OFFSET('Smelter Look-up'!$E$4,$V9-4,0))</f>
        <v>CID000969</v>
      </c>
      <c r="G9" s="182" t="str">
        <f ca="1">IF(C9=$X$4,IF(ISERROR($V9),"Enter smelter details","RMI"),IF(ISERROR($V9),"",OFFSET('Smelter Look-up'!$F$4,$V9-4,0)))</f>
        <v>RMI</v>
      </c>
      <c r="H9" s="183">
        <f ca="1">IF(ISERROR($V9),"",OFFSET('Smelter Look-up'!$G$4,$V9-4,0))</f>
        <v>0</v>
      </c>
      <c r="I9" s="184" t="str">
        <f ca="1">IF(ISERROR($V9),"",OFFSET('Smelter Look-up'!$H$4,$V9-4,0))</f>
        <v>Magna</v>
      </c>
      <c r="J9" s="184" t="str">
        <f ca="1">IF(ISERROR($V9),"",OFFSET('Smelter Look-up'!$I$4,$V9-4,0))</f>
        <v>Utah</v>
      </c>
      <c r="K9" s="224"/>
      <c r="L9" s="224"/>
      <c r="M9" s="224"/>
      <c r="N9" s="224"/>
      <c r="O9" s="224"/>
      <c r="P9" s="185"/>
      <c r="Q9" s="225"/>
      <c r="R9" s="182" t="str">
        <f ca="1">IF(ISERROR($V9),"",OFFSET('Smelter Look-up'!$C$4,$V9-4,0)&amp;"")</f>
        <v>Kennecott Utah Copper LLC</v>
      </c>
      <c r="S9" s="181" t="str">
        <f t="shared" ca="1" si="2"/>
        <v>US</v>
      </c>
      <c r="T9" s="181" t="str">
        <f ca="1">IF(B9="","",IF(ISERROR(MATCH($J9,SorP!$B$1:$B$6226,0)),"",INDIRECT("'SorP'!$A$"&amp;MATCH($S9&amp;$J9,SorP!C:C,0))))</f>
        <v>US-UT</v>
      </c>
      <c r="U9" s="201"/>
      <c r="V9" s="226">
        <f ca="1">IF(C9="",NA(),IF(OR(C9="Smelter not listed",C9="Smelter not yet identified"),MATCH($B9&amp;$D9,'Smelter Look-up'!$J:$J,0),MATCH($B9&amp;$C9,'Smelter Look-up'!$J:$J,0)))</f>
        <v>146</v>
      </c>
      <c r="X9" s="227">
        <f t="shared" ca="1" si="3"/>
        <v>0</v>
      </c>
      <c r="AB9" s="228" t="str">
        <f t="shared" ca="1" si="4"/>
        <v>GoldKennecott Utah Copper LLC</v>
      </c>
    </row>
    <row r="10" spans="1:34" s="227" customFormat="1" ht="20.100000000000001" customHeight="1">
      <c r="A10" s="262" t="s">
        <v>766</v>
      </c>
      <c r="B10" s="182" t="str">
        <f ca="1">IF(LEN(A10)=0,"",INDEX('Smelter Look-up'!$A:$A,MATCH($A10,'Smelter Look-up'!$E:$E,0)))</f>
        <v>Tin</v>
      </c>
      <c r="C10" s="186" t="str">
        <f ca="1">IF(LEN(A10)=0,"",INDEX('Smelter Look-up'!$C:$C,MATCH($A10,'Smelter Look-up'!$E:$E,0)))</f>
        <v>Malaysia Smelting Corporation (MSC)</v>
      </c>
      <c r="D10" s="230"/>
      <c r="E10" s="182" t="str">
        <f ca="1">IF(ISERROR($V10),"",OFFSET('Smelter Look-up'!$D$4,$V10-4,0)&amp;"")</f>
        <v>MALAYSIA</v>
      </c>
      <c r="F10" s="182" t="str">
        <f ca="1">IF(ISERROR($V10),"",OFFSET('Smelter Look-up'!$E$4,$V10-4,0))</f>
        <v>CID001105</v>
      </c>
      <c r="G10" s="182" t="str">
        <f ca="1">IF(C10=$X$4,IF(ISERROR($V10),"Enter smelter details","RMI"),IF(ISERROR($V10),"",OFFSET('Smelter Look-up'!$F$4,$V10-4,0)))</f>
        <v>RMI</v>
      </c>
      <c r="H10" s="183">
        <f ca="1">IF(ISERROR($V10),"",OFFSET('Smelter Look-up'!$G$4,$V10-4,0))</f>
        <v>0</v>
      </c>
      <c r="I10" s="184" t="str">
        <f ca="1">IF(ISERROR($V10),"",OFFSET('Smelter Look-up'!$H$4,$V10-4,0))</f>
        <v>Butterworth</v>
      </c>
      <c r="J10" s="184" t="str">
        <f ca="1">IF(ISERROR($V10),"",OFFSET('Smelter Look-up'!$I$4,$V10-4,0))</f>
        <v>Pulau Pinang</v>
      </c>
      <c r="K10" s="224"/>
      <c r="L10" s="224"/>
      <c r="M10" s="224"/>
      <c r="N10" s="224"/>
      <c r="O10" s="224"/>
      <c r="P10" s="185"/>
      <c r="Q10" s="225"/>
      <c r="R10" s="182" t="str">
        <f ca="1">IF(ISERROR($V10),"",OFFSET('Smelter Look-up'!$C$4,$V10-4,0)&amp;"")</f>
        <v>Malaysia Smelting Corporation (MSC)</v>
      </c>
      <c r="S10" s="181" t="str">
        <f t="shared" ca="1" si="2"/>
        <v>MY</v>
      </c>
      <c r="T10" s="181" t="str">
        <f ca="1">IF(B10="","",IF(ISERROR(MATCH($J10,SorP!$B$1:$B$6226,0)),"",INDIRECT("'SorP'!$A$"&amp;MATCH($S10&amp;$J10,SorP!C:C,0))))</f>
        <v>MY-07</v>
      </c>
      <c r="U10" s="201"/>
      <c r="V10" s="226">
        <f ca="1">IF(C10="",NA(),IF(OR(C10="Smelter not listed",C10="Smelter not yet identified"),MATCH($B10&amp;$D10,'Smelter Look-up'!$J:$J,0),MATCH($B10&amp;$C10,'Smelter Look-up'!$J:$J,0)))</f>
        <v>474</v>
      </c>
      <c r="X10" s="227">
        <f t="shared" ca="1" si="3"/>
        <v>0</v>
      </c>
      <c r="AB10" s="228" t="str">
        <f t="shared" ca="1" si="4"/>
        <v>TinMalaysia Smelting Corporation (MSC)</v>
      </c>
    </row>
    <row r="11" spans="1:34" s="227" customFormat="1" ht="20.100000000000001" customHeight="1">
      <c r="A11" s="262" t="s">
        <v>702</v>
      </c>
      <c r="B11" s="182" t="str">
        <f ca="1">IF(LEN(A11)=0,"",INDEX('Smelter Look-up'!$A:$A,MATCH($A11,'Smelter Look-up'!$E:$E,0)))</f>
        <v>Gold</v>
      </c>
      <c r="C11" s="186" t="str">
        <f ca="1">IF(LEN(A11)=0,"",INDEX('Smelter Look-up'!$C:$C,MATCH($A11,'Smelter Look-up'!$E:$E,0)))</f>
        <v>Metalor USA Refining Corporation</v>
      </c>
      <c r="D11" s="230"/>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4"/>
      <c r="L11" s="224"/>
      <c r="M11" s="224"/>
      <c r="N11" s="224"/>
      <c r="O11" s="224"/>
      <c r="P11" s="185"/>
      <c r="Q11" s="225"/>
      <c r="R11" s="182" t="str">
        <f ca="1">IF(ISERROR($V11),"",OFFSET('Smelter Look-up'!$C$4,$V11-4,0)&amp;"")</f>
        <v>Metalor USA Refining Corporation</v>
      </c>
      <c r="S11" s="181" t="str">
        <f t="shared" ca="1" si="2"/>
        <v>US</v>
      </c>
      <c r="T11" s="181" t="str">
        <f ca="1">IF(B11="","",IF(ISERROR(MATCH($J11,SorP!$B$1:$B$6226,0)),"",INDIRECT("'SorP'!$A$"&amp;MATCH($S11&amp;$J11,SorP!C:C,0))))</f>
        <v>US-MA</v>
      </c>
      <c r="U11" s="201"/>
      <c r="V11" s="226">
        <f ca="1">IF(C11="",NA(),IF(OR(C11="Smelter not listed",C11="Smelter not yet identified"),MATCH($B11&amp;$D11,'Smelter Look-up'!$J:$J,0),MATCH($B11&amp;$C11,'Smelter Look-up'!$J:$J,0)))</f>
        <v>187</v>
      </c>
      <c r="X11" s="227">
        <f t="shared" ca="1" si="3"/>
        <v>0</v>
      </c>
      <c r="AB11" s="228" t="str">
        <f t="shared" ca="1" si="4"/>
        <v>GoldMetalor USA Refining Corporation</v>
      </c>
    </row>
    <row r="12" spans="1:34" s="227" customFormat="1" ht="20.100000000000001" customHeight="1">
      <c r="A12" s="262" t="s">
        <v>768</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2"/>
        <v>PE</v>
      </c>
      <c r="T12" s="181" t="str">
        <f ca="1">IF(B12="","",IF(ISERROR(MATCH($J12,SorP!$B$1:$B$6226,0)),"",INDIRECT("'SorP'!$A$"&amp;MATCH($S12&amp;$J12,SorP!C:C,0))))</f>
        <v>PE-ICA</v>
      </c>
      <c r="U12" s="201"/>
      <c r="V12" s="226">
        <f ca="1">IF(C12="",NA(),IF(OR(C12="Smelter not listed",C12="Smelter not yet identified"),MATCH($B12&amp;$D12,'Smelter Look-up'!$J:$J,0),MATCH($B12&amp;$C12,'Smelter Look-up'!$J:$J,0)))</f>
        <v>487</v>
      </c>
      <c r="X12" s="227">
        <f t="shared" ca="1" si="3"/>
        <v>0</v>
      </c>
      <c r="AB12" s="228" t="str">
        <f t="shared" ca="1" si="4"/>
        <v>TinMinsur</v>
      </c>
    </row>
    <row r="13" spans="1:34" s="227" customFormat="1" ht="20.100000000000001" customHeight="1">
      <c r="A13" s="262" t="s">
        <v>772</v>
      </c>
      <c r="B13" s="182" t="str">
        <f ca="1">IF(LEN(A13)=0,"",INDEX('Smelter Look-up'!$A:$A,MATCH($A13,'Smelter Look-up'!$E:$E,0)))</f>
        <v>Tin</v>
      </c>
      <c r="C13" s="186" t="str">
        <f ca="1">IF(LEN(A13)=0,"",INDEX('Smelter Look-up'!$C:$C,MATCH($A13,'Smelter Look-up'!$E:$E,0)))</f>
        <v>Operaciones Metalurgicas S.A.</v>
      </c>
      <c r="D13" s="230"/>
      <c r="E13" s="182" t="str">
        <f ca="1">IF(ISERROR($V13),"",OFFSET('Smelter Look-up'!$D$4,$V13-4,0)&amp;"")</f>
        <v>BOLIVIA (PLURINATIONAL STATE OF)</v>
      </c>
      <c r="F13" s="182" t="str">
        <f ca="1">IF(ISERROR($V13),"",OFFSET('Smelter Look-up'!$E$4,$V13-4,0))</f>
        <v>CID001337</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c r="R13" s="182" t="str">
        <f ca="1">IF(ISERROR($V13),"",OFFSET('Smelter Look-up'!$C$4,$V13-4,0)&amp;"")</f>
        <v>Operaciones Metalurgicas S.A.</v>
      </c>
      <c r="S13" s="181" t="str">
        <f t="shared" ca="1" si="2"/>
        <v>BO</v>
      </c>
      <c r="T13" s="181" t="str">
        <f ca="1">IF(B13="","",IF(ISERROR(MATCH($J13,SorP!$B$1:$B$6226,0)),"",INDIRECT("'SorP'!$A$"&amp;MATCH($S13&amp;$J13,SorP!C:C,0))))</f>
        <v>BO-O</v>
      </c>
      <c r="U13" s="201"/>
      <c r="V13" s="226">
        <f ca="1">IF(C13="",NA(),IF(OR(C13="Smelter not listed",C13="Smelter not yet identified"),MATCH($B13&amp;$D13,'Smelter Look-up'!$J:$J,0),MATCH($B13&amp;$C13,'Smelter Look-up'!$J:$J,0)))</f>
        <v>499</v>
      </c>
      <c r="X13" s="227">
        <f t="shared" ca="1" si="3"/>
        <v>0</v>
      </c>
      <c r="AB13" s="228" t="str">
        <f t="shared" ca="1" si="4"/>
        <v>TinOperaciones Metalurgicas S.A.</v>
      </c>
    </row>
    <row r="14" spans="1:34" s="227" customFormat="1" ht="20.100000000000001" customHeight="1">
      <c r="A14" s="262" t="s">
        <v>794</v>
      </c>
      <c r="B14" s="182" t="str">
        <f ca="1">IF(LEN(A14)=0,"",INDEX('Smelter Look-up'!$A:$A,MATCH($A14,'Smelter Look-up'!$E:$E,0)))</f>
        <v>Tin</v>
      </c>
      <c r="C14" s="186" t="str">
        <f ca="1">IF(LEN(A14)=0,"",INDEX('Smelter Look-up'!$C:$C,MATCH($A14,'Smelter Look-up'!$E:$E,0)))</f>
        <v>PT Timah Tbk Kundur</v>
      </c>
      <c r="D14" s="230"/>
      <c r="E14" s="182" t="str">
        <f ca="1">IF(ISERROR($V14),"",OFFSET('Smelter Look-up'!$D$4,$V14-4,0)&amp;"")</f>
        <v>INDONESIA</v>
      </c>
      <c r="F14" s="182" t="str">
        <f ca="1">IF(ISERROR($V14),"",OFFSET('Smelter Look-up'!$E$4,$V14-4,0))</f>
        <v>CID001477</v>
      </c>
      <c r="G14" s="182" t="str">
        <f ca="1">IF(C14=$X$4,IF(ISERROR($V14),"Enter smelter details","RMI"),IF(ISERROR($V14),"",OFFSET('Smelter Look-up'!$F$4,$V14-4,0)))</f>
        <v>RMI</v>
      </c>
      <c r="H14" s="183">
        <f ca="1">IF(ISERROR($V14),"",OFFSET('Smelter Look-up'!$G$4,$V14-4,0))</f>
        <v>0</v>
      </c>
      <c r="I14" s="184" t="str">
        <f ca="1">IF(ISERROR($V14),"",OFFSET('Smelter Look-up'!$H$4,$V14-4,0))</f>
        <v>Kundur</v>
      </c>
      <c r="J14" s="184" t="str">
        <f ca="1">IF(ISERROR($V14),"",OFFSET('Smelter Look-up'!$I$4,$V14-4,0))</f>
        <v>Riau</v>
      </c>
      <c r="K14" s="224"/>
      <c r="L14" s="224"/>
      <c r="M14" s="224"/>
      <c r="N14" s="224"/>
      <c r="O14" s="224"/>
      <c r="P14" s="185"/>
      <c r="Q14" s="225"/>
      <c r="R14" s="182" t="str">
        <f ca="1">IF(ISERROR($V14),"",OFFSET('Smelter Look-up'!$C$4,$V14-4,0)&amp;"")</f>
        <v>PT Timah Tbk Kundur</v>
      </c>
      <c r="S14" s="181" t="str">
        <f t="shared" ca="1" si="2"/>
        <v>ID</v>
      </c>
      <c r="T14" s="181" t="str">
        <f ca="1">IF(B14="","",IF(ISERROR(MATCH($J14,SorP!$B$1:$B$6226,0)),"",INDIRECT("'SorP'!$A$"&amp;MATCH($S14&amp;$J14,SorP!C:C,0))))</f>
        <v>ID-RI</v>
      </c>
      <c r="U14" s="201"/>
      <c r="V14" s="226">
        <f ca="1">IF(C14="",NA(),IF(OR(C14="Smelter not listed",C14="Smelter not yet identified"),MATCH($B14&amp;$D14,'Smelter Look-up'!$J:$J,0),MATCH($B14&amp;$C14,'Smelter Look-up'!$J:$J,0)))</f>
        <v>532</v>
      </c>
      <c r="X14" s="227">
        <f t="shared" ca="1" si="3"/>
        <v>0</v>
      </c>
      <c r="AB14" s="228" t="str">
        <f t="shared" ca="1" si="4"/>
        <v>TinPT Timah Tbk Kundur</v>
      </c>
    </row>
    <row r="15" spans="1:34" s="227" customFormat="1" ht="20.100000000000001" customHeight="1">
      <c r="A15" s="262" t="s">
        <v>718</v>
      </c>
      <c r="B15" s="182" t="str">
        <f ca="1">IF(LEN(A15)=0,"",INDEX('Smelter Look-up'!$A:$A,MATCH($A15,'Smelter Look-up'!$E:$E,0)))</f>
        <v>Gold</v>
      </c>
      <c r="C15" s="186" t="str">
        <f ca="1">IF(LEN(A15)=0,"",INDEX('Smelter Look-up'!$C:$C,MATCH($A15,'Smelter Look-up'!$E:$E,0)))</f>
        <v>Royal Canadian Mint</v>
      </c>
      <c r="D15" s="230"/>
      <c r="E15" s="182" t="str">
        <f ca="1">IF(ISERROR($V15),"",OFFSET('Smelter Look-up'!$D$4,$V15-4,0)&amp;"")</f>
        <v>CANADA</v>
      </c>
      <c r="F15" s="182" t="str">
        <f ca="1">IF(ISERROR($V15),"",OFFSET('Smelter Look-up'!$E$4,$V15-4,0))</f>
        <v>CID001534</v>
      </c>
      <c r="G15" s="182" t="str">
        <f ca="1">IF(C15=$X$4,IF(ISERROR($V15),"Enter smelter details","RMI"),IF(ISERROR($V15),"",OFFSET('Smelter Look-up'!$F$4,$V15-4,0)))</f>
        <v>RMI</v>
      </c>
      <c r="H15" s="183">
        <f ca="1">IF(ISERROR($V15),"",OFFSET('Smelter Look-up'!$G$4,$V15-4,0))</f>
        <v>0</v>
      </c>
      <c r="I15" s="184" t="str">
        <f ca="1">IF(ISERROR($V15),"",OFFSET('Smelter Look-up'!$H$4,$V15-4,0))</f>
        <v>Ottawa</v>
      </c>
      <c r="J15" s="184" t="str">
        <f ca="1">IF(ISERROR($V15),"",OFFSET('Smelter Look-up'!$I$4,$V15-4,0))</f>
        <v>Ontario</v>
      </c>
      <c r="K15" s="224"/>
      <c r="L15" s="224"/>
      <c r="M15" s="224"/>
      <c r="N15" s="224"/>
      <c r="O15" s="224"/>
      <c r="P15" s="185"/>
      <c r="Q15" s="225"/>
      <c r="R15" s="182" t="str">
        <f ca="1">IF(ISERROR($V15),"",OFFSET('Smelter Look-up'!$C$4,$V15-4,0)&amp;"")</f>
        <v>Royal Canadian Mint</v>
      </c>
      <c r="S15" s="181" t="str">
        <f t="shared" ca="1" si="2"/>
        <v>CA</v>
      </c>
      <c r="T15" s="181" t="str">
        <f ca="1">IF(B15="","",IF(ISERROR(MATCH($J15,SorP!$B$1:$B$6226,0)),"",INDIRECT("'SorP'!$A$"&amp;MATCH($S15&amp;$J15,SorP!C:C,0))))</f>
        <v>CA-ON</v>
      </c>
      <c r="U15" s="201"/>
      <c r="V15" s="226">
        <f ca="1">IF(C15="",NA(),IF(OR(C15="Smelter not listed",C15="Smelter not yet identified"),MATCH($B15&amp;$D15,'Smelter Look-up'!$J:$J,0),MATCH($B15&amp;$C15,'Smelter Look-up'!$J:$J,0)))</f>
        <v>232</v>
      </c>
      <c r="X15" s="227">
        <f t="shared" ca="1" si="3"/>
        <v>0</v>
      </c>
      <c r="AB15" s="228" t="str">
        <f t="shared" ca="1" si="4"/>
        <v>GoldRoyal Canadian Mint</v>
      </c>
    </row>
    <row r="16" spans="1:34" s="227" customFormat="1" ht="20.100000000000001" customHeight="1">
      <c r="A16" s="262" t="s">
        <v>779</v>
      </c>
      <c r="B16" s="182" t="str">
        <f ca="1">IF(LEN(A16)=0,"",INDEX('Smelter Look-up'!$A:$A,MATCH($A16,'Smelter Look-up'!$E:$E,0)))</f>
        <v>Tin</v>
      </c>
      <c r="C16" s="186" t="str">
        <f ca="1">IF(LEN(A16)=0,"",INDEX('Smelter Look-up'!$C:$C,MATCH($A16,'Smelter Look-up'!$E:$E,0)))</f>
        <v>Thaisarco</v>
      </c>
      <c r="D16" s="230"/>
      <c r="E16" s="182" t="str">
        <f ca="1">IF(ISERROR($V16),"",OFFSET('Smelter Look-up'!$D$4,$V16-4,0)&amp;"")</f>
        <v>THAILAND</v>
      </c>
      <c r="F16" s="182" t="str">
        <f ca="1">IF(ISERROR($V16),"",OFFSET('Smelter Look-up'!$E$4,$V16-4,0))</f>
        <v>CID001898</v>
      </c>
      <c r="G16" s="182" t="str">
        <f ca="1">IF(C16=$X$4,IF(ISERROR($V16),"Enter smelter details","RMI"),IF(ISERROR($V16),"",OFFSET('Smelter Look-up'!$F$4,$V16-4,0)))</f>
        <v>RMI</v>
      </c>
      <c r="H16" s="183">
        <f ca="1">IF(ISERROR($V16),"",OFFSET('Smelter Look-up'!$G$4,$V16-4,0))</f>
        <v>0</v>
      </c>
      <c r="I16" s="184" t="str">
        <f ca="1">IF(ISERROR($V16),"",OFFSET('Smelter Look-up'!$H$4,$V16-4,0))</f>
        <v>Amphur Muang</v>
      </c>
      <c r="J16" s="184" t="str">
        <f ca="1">IF(ISERROR($V16),"",OFFSET('Smelter Look-up'!$I$4,$V16-4,0))</f>
        <v>Phuket</v>
      </c>
      <c r="K16" s="224"/>
      <c r="L16" s="224"/>
      <c r="M16" s="224"/>
      <c r="N16" s="224"/>
      <c r="O16" s="224"/>
      <c r="P16" s="185"/>
      <c r="Q16" s="225"/>
      <c r="R16" s="182" t="str">
        <f ca="1">IF(ISERROR($V16),"",OFFSET('Smelter Look-up'!$C$4,$V16-4,0)&amp;"")</f>
        <v>Thaisarco</v>
      </c>
      <c r="S16" s="181" t="str">
        <f t="shared" ca="1" si="2"/>
        <v>TH</v>
      </c>
      <c r="T16" s="181" t="str">
        <f ca="1">IF(B16="","",IF(ISERROR(MATCH($J16,SorP!$B$1:$B$6226,0)),"",INDIRECT("'SorP'!$A$"&amp;MATCH($S16&amp;$J16,SorP!C:C,0))))</f>
        <v>TH-83</v>
      </c>
      <c r="U16" s="201"/>
      <c r="V16" s="226">
        <f ca="1">IF(C16="",NA(),IF(OR(C16="Smelter not listed",C16="Smelter not yet identified"),MATCH($B16&amp;$D16,'Smelter Look-up'!$J:$J,0),MATCH($B16&amp;$C16,'Smelter Look-up'!$J:$J,0)))</f>
        <v>547</v>
      </c>
      <c r="X16" s="227">
        <f t="shared" ca="1" si="3"/>
        <v>0</v>
      </c>
      <c r="AB16" s="228" t="str">
        <f t="shared" ca="1" si="4"/>
        <v>TinThaisarco</v>
      </c>
    </row>
    <row r="17" spans="1:28" s="227" customFormat="1" ht="20.100000000000001" customHeight="1">
      <c r="A17" s="262" t="s">
        <v>732</v>
      </c>
      <c r="B17" s="182" t="str">
        <f ca="1">IF(LEN(A17)=0,"",INDEX('Smelter Look-up'!$A:$A,MATCH($A17,'Smelter Look-up'!$E:$E,0)))</f>
        <v>Gold</v>
      </c>
      <c r="C17" s="186" t="str">
        <f ca="1">IF(LEN(A17)=0,"",INDEX('Smelter Look-up'!$C:$C,MATCH($A17,'Smelter Look-up'!$E:$E,0)))</f>
        <v>Umicore S.A. Business Unit Precious Metals Refining</v>
      </c>
      <c r="D17" s="230"/>
      <c r="E17" s="182" t="str">
        <f ca="1">IF(ISERROR($V17),"",OFFSET('Smelter Look-up'!$D$4,$V17-4,0)&amp;"")</f>
        <v>BELGIUM</v>
      </c>
      <c r="F17" s="182" t="str">
        <f ca="1">IF(ISERROR($V17),"",OFFSET('Smelter Look-up'!$E$4,$V17-4,0))</f>
        <v>CID001980</v>
      </c>
      <c r="G17" s="182" t="str">
        <f ca="1">IF(C17=$X$4,IF(ISERROR($V17),"Enter smelter details","RMI"),IF(ISERROR($V17),"",OFFSET('Smelter Look-up'!$F$4,$V17-4,0)))</f>
        <v>RMI</v>
      </c>
      <c r="H17" s="183">
        <f ca="1">IF(ISERROR($V17),"",OFFSET('Smelter Look-up'!$G$4,$V17-4,0))</f>
        <v>0</v>
      </c>
      <c r="I17" s="184" t="str">
        <f ca="1">IF(ISERROR($V17),"",OFFSET('Smelter Look-up'!$H$4,$V17-4,0))</f>
        <v>Hoboken</v>
      </c>
      <c r="J17" s="184" t="str">
        <f ca="1">IF(ISERROR($V17),"",OFFSET('Smelter Look-up'!$I$4,$V17-4,0))</f>
        <v>Antwerpen</v>
      </c>
      <c r="K17" s="224"/>
      <c r="L17" s="224"/>
      <c r="M17" s="224"/>
      <c r="N17" s="224"/>
      <c r="O17" s="224"/>
      <c r="P17" s="185"/>
      <c r="Q17" s="225"/>
      <c r="R17" s="182" t="str">
        <f ca="1">IF(ISERROR($V17),"",OFFSET('Smelter Look-up'!$C$4,$V17-4,0)&amp;"")</f>
        <v>Umicore S.A. Business Unit Precious Metals Refining</v>
      </c>
      <c r="S17" s="181" t="str">
        <f t="shared" ca="1" si="2"/>
        <v>BE</v>
      </c>
      <c r="T17" s="181" t="str">
        <f ca="1">IF(B17="","",IF(ISERROR(MATCH($J17,SorP!$B$1:$B$6226,0)),"",INDIRECT("'SorP'!$A$"&amp;MATCH($S17&amp;$J17,SorP!C:C,0))))</f>
        <v>BE-VAN</v>
      </c>
      <c r="U17" s="201"/>
      <c r="V17" s="226">
        <f ca="1">IF(C17="",NA(),IF(OR(C17="Smelter not listed",C17="Smelter not yet identified"),MATCH($B17&amp;$D17,'Smelter Look-up'!$J:$J,0),MATCH($B17&amp;$C17,'Smelter Look-up'!$J:$J,0)))</f>
        <v>303</v>
      </c>
      <c r="X17" s="227">
        <f t="shared" ca="1" si="3"/>
        <v>0</v>
      </c>
      <c r="AB17" s="228" t="str">
        <f t="shared" ca="1" si="4"/>
        <v>GoldUmicore S.A. Business Unit Precious Metals Refining</v>
      </c>
    </row>
    <row r="18" spans="1:28" s="227" customFormat="1" ht="20.100000000000001" customHeight="1">
      <c r="A18" s="181" t="s">
        <v>733</v>
      </c>
      <c r="B18" s="182" t="str">
        <f ca="1">IF(LEN(A18)=0,"",INDEX('Smelter Look-up'!$A:$A,MATCH($A18,'Smelter Look-up'!$E:$E,0)))</f>
        <v>Gold</v>
      </c>
      <c r="C18" s="186" t="str">
        <f ca="1">IF(LEN(A18)=0,"",INDEX('Smelter Look-up'!$C:$C,MATCH($A18,'Smelter Look-up'!$E:$E,0)))</f>
        <v>United Precious Metal Refining, Inc.</v>
      </c>
      <c r="D18" s="230"/>
      <c r="E18" s="182" t="str">
        <f ca="1">IF(ISERROR($V18),"",OFFSET('Smelter Look-up'!$D$4,$V18-4,0)&amp;"")</f>
        <v>UNITED STATES OF AMERICA</v>
      </c>
      <c r="F18" s="182" t="str">
        <f ca="1">IF(ISERROR($V18),"",OFFSET('Smelter Look-up'!$E$4,$V18-4,0))</f>
        <v>CID001993</v>
      </c>
      <c r="G18" s="182" t="str">
        <f ca="1">IF(C18=$X$4,IF(ISERROR($V18),"Enter smelter details","RMI"),IF(ISERROR($V18),"",OFFSET('Smelter Look-up'!$F$4,$V18-4,0)))</f>
        <v>RMI</v>
      </c>
      <c r="H18" s="183">
        <f ca="1">IF(ISERROR($V18),"",OFFSET('Smelter Look-up'!$G$4,$V18-4,0))</f>
        <v>0</v>
      </c>
      <c r="I18" s="184" t="str">
        <f ca="1">IF(ISERROR($V18),"",OFFSET('Smelter Look-up'!$H$4,$V18-4,0))</f>
        <v>Alden</v>
      </c>
      <c r="J18" s="184" t="str">
        <f ca="1">IF(ISERROR($V18),"",OFFSET('Smelter Look-up'!$I$4,$V18-4,0))</f>
        <v>New York</v>
      </c>
      <c r="K18" s="224"/>
      <c r="L18" s="224"/>
      <c r="M18" s="224"/>
      <c r="N18" s="224"/>
      <c r="O18" s="224"/>
      <c r="P18" s="185"/>
      <c r="Q18" s="225"/>
      <c r="R18" s="182" t="str">
        <f ca="1">IF(ISERROR($V18),"",OFFSET('Smelter Look-up'!$C$4,$V18-4,0)&amp;"")</f>
        <v>United Precious Metal Refining, Inc.</v>
      </c>
      <c r="S18" s="181" t="str">
        <f t="shared" ca="1" si="2"/>
        <v>US</v>
      </c>
      <c r="T18" s="181" t="str">
        <f ca="1">IF(B18="","",IF(ISERROR(MATCH($J18,SorP!$B$1:$B$6226,0)),"",INDIRECT("'SorP'!$A$"&amp;MATCH($S18&amp;$J18,SorP!C:C,0))))</f>
        <v>US-NY</v>
      </c>
      <c r="U18" s="201"/>
      <c r="V18" s="226">
        <f ca="1">IF(C18="",NA(),IF(OR(C18="Smelter not listed",C18="Smelter not yet identified"),MATCH($B18&amp;$D18,'Smelter Look-up'!$J:$J,0),MATCH($B18&amp;$C18,'Smelter Look-up'!$J:$J,0)))</f>
        <v>304</v>
      </c>
      <c r="X18" s="227">
        <f t="shared" ca="1" si="3"/>
        <v>0</v>
      </c>
      <c r="AB18" s="228" t="str">
        <f t="shared" ca="1" si="4"/>
        <v>GoldUnited Precious Metal Refining, Inc.</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8D5E2E0-449B-4DD4-92C6-AFEC1A2F4AD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3" activePane="bottomRight" state="frozen"/>
      <selection activeCell="A4" sqref="A4"/>
      <selection pane="topRight" activeCell="A4" sqref="A4"/>
      <selection pane="bottomLeft" activeCell="A4" sqref="A4"/>
      <selection pane="bottomRight" activeCell="D24" sqref="D2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WECO Electrical Connectors Inc. &amp; subsidiaries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 All products manufactured and sold by WECO Electrical Connectors Inc. &amp; its subsidiaries.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Noel Jesuratnam</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njesuratnam@wecoconnectors.com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514.694.9136 x237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Noel Jesuratnam</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njesuratnam@wecoconnectors.com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45469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https://wecoconnectors.com/en/support/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42.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Tatjana Petrovic</cp:lastModifiedBy>
  <cp:lastPrinted>2015-04-21T20:47:43Z</cp:lastPrinted>
  <dcterms:created xsi:type="dcterms:W3CDTF">2010-06-21T21:00:23Z</dcterms:created>
  <dcterms:modified xsi:type="dcterms:W3CDTF">2024-12-16T13:10:32Z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