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WECO-FILES\WECO-Global\07-GLOBAL QUALITY\COMPLIANCE\CONFLICT MINERALS (CMRT)\WECO CMRT\"/>
    </mc:Choice>
  </mc:AlternateContent>
  <xr:revisionPtr revIDLastSave="0" documentId="8_{FBB683E0-E5F4-4426-BD32-744253FA298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<sst xmlns="http://schemas.openxmlformats.org/spreadsheetml/2006/main" count="22348" uniqueCount="15826">
  <si>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</si>
  <si>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</si>
  <si>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</si>
  <si>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</si>
  <si>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</si>
  <si>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</si>
  <si>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</si>
  <si>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</si>
  <si>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</si>
  <si>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</si>
  <si>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</si>
  <si>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</si>
  <si>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</si>
  <si>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</si>
  <si>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</si>
  <si>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</si>
  <si>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</si>
  <si>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</si>
  <si>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</si>
  <si>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</si>
  <si>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</si>
  <si>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</si>
  <si>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</si>
  <si>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</si>
  <si>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</si>
  <si>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</si>
  <si>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</si>
  <si>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</si>
  <si>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</si>
  <si>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</si>
  <si>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</si>
  <si>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</si>
  <si>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</si>
  <si>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</si>
  <si>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</si>
  <si>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</si>
  <si>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</si>
  <si>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</si>
  <si>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</si>
  <si>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</si>
  <si>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</si>
  <si>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</si>
  <si>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</si>
  <si>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</si>
  <si>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</si>
  <si>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</si>
  <si>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</si>
  <si>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</si>
  <si>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</si>
  <si>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</si>
  <si>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</si>
  <si>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</si>
  <si>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</si>
  <si>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</si>
  <si>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</si>
  <si>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</si>
  <si>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</si>
  <si>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</si>
  <si>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</si>
  <si>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</si>
  <si>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</si>
  <si>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</si>
  <si>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</si>
  <si>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</si>
  <si>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</si>
  <si>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</si>
  <si>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</si>
  <si>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</si>
  <si>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</si>
  <si>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</si>
  <si>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</si>
  <si>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</si>
  <si>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</si>
  <si>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</si>
  <si>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</si>
  <si>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</si>
  <si>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</si>
  <si>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</si>
  <si>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</si>
  <si>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</si>
  <si>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</si>
  <si>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</si>
  <si>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</si>
  <si>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</si>
  <si>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</si>
  <si>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</si>
  <si>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</si>
  <si>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</si>
  <si>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</si>
  <si>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</si>
  <si>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</si>
  <si>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</si>
  <si>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</si>
  <si>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</si>
  <si>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</si>
  <si>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</si>
  <si>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</si>
  <si>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</si>
  <si>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</si>
  <si>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</si>
  <si>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</si>
  <si>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</si>
  <si>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</si>
  <si>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</si>
  <si>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</si>
  <si>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</si>
  <si>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</si>
  <si>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</si>
  <si>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</si>
  <si>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</si>
  <si>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</si>
  <si>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</si>
  <si>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</si>
  <si>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</si>
  <si>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</si>
  <si>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</si>
  <si>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</si>
  <si>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</si>
  <si>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</si>
  <si>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</si>
  <si>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</si>
  <si>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</si>
  <si>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</si>
  <si>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</si>
  <si>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</si>
  <si>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</si>
  <si>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</si>
  <si>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</si>
  <si>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</si>
  <si>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</si>
  <si>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</si>
  <si>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</si>
  <si>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</si>
  <si>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</si>
  <si>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</si>
  <si>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</si>
  <si>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</si>
  <si>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</si>
  <si>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</si>
  <si>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</si>
  <si>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</si>
  <si>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</si>
  <si>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</si>
  <si>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</si>
  <si>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</si>
  <si>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</si>
  <si>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</si>
  <si>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</si>
  <si>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</si>
  <si>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</si>
  <si>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</si>
  <si>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</si>
  <si>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</si>
  <si>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</si>
  <si>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</si>
  <si>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</si>
  <si>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</si>
  <si>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</si>
  <si>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</si>
  <si>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</si>
  <si>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</si>
  <si>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</si>
  <si>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</si>
  <si>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</si>
  <si>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</si>
  <si>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</si>
  <si>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</si>
  <si>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</si>
  <si>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</si>
  <si>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</si>
  <si>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</si>
  <si>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</si>
  <si>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</si>
  <si>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</si>
  <si>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</si>
  <si>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</si>
  <si>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</si>
  <si>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</si>
  <si>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</si>
  <si>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</si>
  <si>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</si>
  <si>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</si>
  <si>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</si>
  <si>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</si>
  <si>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</si>
  <si>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</si>
  <si>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</si>
  <si>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</si>
  <si>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</si>
  <si>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</si>
  <si>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</si>
  <si>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</si>
  <si>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</si>
  <si>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</si>
  <si>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</si>
  <si>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</si>
  <si>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</si>
  <si>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</si>
  <si>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</si>
  <si>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</si>
  <si>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</si>
  <si>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</si>
  <si>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</si>
  <si>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</si>
  <si>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</si>
  <si>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</si>
  <si>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</si>
  <si>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</si>
  <si>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</si>
  <si>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</si>
  <si>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</si>
  <si>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</si>
  <si>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</si>
  <si>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</si>
  <si>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</si>
  <si>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</si>
  <si>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</si>
  <si>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</si>
  <si>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</si>
  <si>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</si>
  <si>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</si>
  <si>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</si>
  <si>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</si>
  <si>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</si>
  <si>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</si>
  <si>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</si>
  <si>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</si>
  <si>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</si>
  <si>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</si>
  <si>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</si>
  <si>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</si>
  <si>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</si>
  <si>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</si>
  <si>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</si>
  <si>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</si>
  <si>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</si>
  <si>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</si>
  <si>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</si>
  <si>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</si>
  <si>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</si>
  <si>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</si>
  <si>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</si>
  <si>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</si>
  <si>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</si>
  <si>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</si>
  <si>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</si>
  <si>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</si>
  <si>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</si>
  <si>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</si>
  <si>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</si>
  <si>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</si>
  <si>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</si>
  <si>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</si>
  <si>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</si>
  <si>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</si>
  <si>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</si>
  <si>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</si>
  <si>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</si>
  <si>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</si>
  <si>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</si>
  <si>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</si>
  <si>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</si>
  <si>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</si>
  <si>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</si>
  <si>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</si>
  <si>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</si>
  <si>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</si>
  <si>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</si>
  <si>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</si>
  <si>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</si>
  <si>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</si>
  <si>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</si>
  <si>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</si>
  <si>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</si>
  <si>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</si>
  <si>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</si>
  <si>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</si>
  <si>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</si>
  <si>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</si>
  <si>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</si>
  <si>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</si>
  <si>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</si>
  <si>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</si>
  <si>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</si>
  <si>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</si>
  <si>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</si>
  <si>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</si>
  <si>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</si>
  <si>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</si>
  <si>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</si>
  <si>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</si>
  <si>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</si>
  <si>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</si>
  <si>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</si>
  <si>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</si>
  <si>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</si>
  <si>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</si>
  <si>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</si>
  <si>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</si>
  <si>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</si>
  <si>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</si>
  <si>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</si>
  <si>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</si>
  <si>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</si>
  <si>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</si>
  <si>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</si>
  <si>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</si>
  <si>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</si>
  <si>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</si>
  <si>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</si>
  <si>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</si>
  <si>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</si>
  <si>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</si>
  <si>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</si>
  <si>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</si>
  <si>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</si>
  <si>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</si>
  <si>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</si>
  <si>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</si>
  <si>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</si>
  <si>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</si>
  <si>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</si>
  <si>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</si>
  <si>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</si>
  <si>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</si>
  <si>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</si>
  <si>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</si>
  <si>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</si>
  <si>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</si>
  <si>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</si>
  <si>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</si>
  <si>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</si>
  <si>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</si>
  <si>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</si>
  <si>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</si>
  <si>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</si>
  <si>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</si>
  <si>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</si>
  <si>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</si>
  <si>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</si>
  <si>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</si>
  <si>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</si>
  <si>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</si>
  <si>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</si>
  <si>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</si>
  <si>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</si>
  <si>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</si>
  <si>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</si>
  <si>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</si>
  <si>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</si>
  <si>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</si>
  <si>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</si>
  <si>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</si>
  <si>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</si>
  <si>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</si>
  <si>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</si>
  <si>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</si>
  <si>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</si>
  <si>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</si>
  <si>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</si>
  <si>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</si>
  <si>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</si>
  <si>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</si>
  <si>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</si>
  <si>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</si>
  <si>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</si>
  <si>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</si>
  <si>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</si>
  <si>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</si>
  <si>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</si>
  <si>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</si>
  <si>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</si>
  <si>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</si>
  <si>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</si>
  <si>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</si>
  <si>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</si>
  <si>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</si>
  <si>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</si>
  <si>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</si>
  <si>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</si>
  <si>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</si>
  <si>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</si>
  <si>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</si>
  <si>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</si>
  <si>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</si>
  <si>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</si>
  <si>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</si>
  <si>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</si>
  <si>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</si>
  <si>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</si>
  <si>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</si>
  <si>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</si>
  <si>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</si>
  <si>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</si>
  <si>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</si>
  <si>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</si>
  <si>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</si>
  <si>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</si>
  <si>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</si>
  <si>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</si>
  <si>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</si>
  <si>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</si>
  <si>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</si>
  <si>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</si>
  <si>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</si>
  <si>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</si>
  <si>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</si>
  <si>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</si>
  <si>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</si>
  <si>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</si>
  <si>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</si>
  <si>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</si>
  <si>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</si>
  <si>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</si>
  <si>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</si>
  <si>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</si>
  <si>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</si>
  <si>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</si>
  <si>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</si>
  <si>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</si>
  <si>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</si>
  <si>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</si>
  <si>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</si>
  <si>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</si>
  <si>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</si>
  <si>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</si>
  <si>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</si>
  <si>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</si>
  <si>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</si>
  <si>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</si>
  <si>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</si>
  <si>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</si>
  <si>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</si>
  <si>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</si>
  <si>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</si>
  <si>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</si>
  <si>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</si>
  <si>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</si>
  <si>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</si>
  <si>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</si>
  <si>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</si>
  <si>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</si>
  <si>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</si>
  <si>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</si>
  <si>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</si>
  <si>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</si>
  <si>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</si>
  <si>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</si>
  <si>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</si>
  <si>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</si>
  <si>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</si>
  <si>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</si>
  <si>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</si>
  <si>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</si>
  <si>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</si>
  <si>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</si>
  <si>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</si>
  <si>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</si>
  <si>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</si>
  <si>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</si>
  <si>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</si>
  <si>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</si>
  <si>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</si>
  <si>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</si>
  <si>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</si>
  <si>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</si>
  <si>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</si>
  <si>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</si>
  <si>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</si>
  <si>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</si>
  <si>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</si>
  <si>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</si>
  <si>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</si>
  <si>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</si>
  <si>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</si>
  <si>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</si>
  <si>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</si>
  <si>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</si>
  <si>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</si>
  <si>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</si>
  <si>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</si>
  <si>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</si>
  <si>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</si>
  <si>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</si>
  <si>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</si>
  <si>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</si>
  <si>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</si>
  <si>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</si>
  <si>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</si>
  <si>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</si>
  <si>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</si>
  <si>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</si>
  <si>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</si>
  <si>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</si>
  <si>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</si>
  <si>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</si>
  <si>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</si>
  <si>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</si>
  <si>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</si>
  <si>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</si>
  <si>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</si>
  <si>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</si>
  <si>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</si>
  <si>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</si>
  <si>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</si>
  <si>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</si>
  <si>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</si>
  <si>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</si>
  <si>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</si>
  <si>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</si>
  <si>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</si>
  <si>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</si>
  <si>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</si>
  <si>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</si>
  <si>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</si>
  <si>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</si>
  <si>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</si>
  <si>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</si>
  <si>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</si>
  <si>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</si>
  <si>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</si>
  <si>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</si>
  <si>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</si>
  <si>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</si>
  <si>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</si>
  <si>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</si>
  <si>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</si>
  <si>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</si>
  <si>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</si>
  <si>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</si>
  <si>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</si>
  <si>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</si>
  <si>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</si>
  <si>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</si>
  <si>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</si>
  <si>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</si>
  <si>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</si>
  <si>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</si>
  <si>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</si>
  <si>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</si>
  <si>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</si>
  <si>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</si>
  <si>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</si>
  <si>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</si>
  <si>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</si>
  <si>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</si>
  <si>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</si>
  <si>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</si>
  <si>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</si>
  <si>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</si>
  <si>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</si>
  <si>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</si>
  <si>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</si>
  <si>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</si>
  <si>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</si>
  <si>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</si>
  <si>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</si>
  <si>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</si>
  <si>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</si>
  <si>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</si>
  <si>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</si>
  <si>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</si>
  <si>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</si>
  <si>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</si>
  <si>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</si>
  <si>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</si>
  <si>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</si>
  <si>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</si>
  <si>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</si>
  <si>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</si>
  <si>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</si>
  <si>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</si>
  <si>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</si>
  <si>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</si>
  <si>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</si>
  <si>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</si>
  <si>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</si>
  <si>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</si>
  <si>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</si>
  <si>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</si>
  <si>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</si>
  <si>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</si>
  <si>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</si>
  <si>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</si>
  <si>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</si>
  <si>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</si>
  <si>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</si>
  <si>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</si>
  <si>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</si>
  <si>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</si>
  <si>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</si>
  <si>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</si>
  <si>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</si>
  <si>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</si>
  <si>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</si>
  <si>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</si>
  <si>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</si>
  <si>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</si>
  <si>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</si>
  <si>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</si>
  <si>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</si>
  <si>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</si>
  <si>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</si>
  <si>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</si>
  <si>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</si>
  <si>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</si>
  <si>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</si>
  <si>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</si>
  <si>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</si>
  <si>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</si>
  <si>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</si>
  <si>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</si>
  <si>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</si>
  <si>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</si>
  <si>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</si>
  <si>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</si>
  <si>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</si>
  <si>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</si>
  <si>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</si>
  <si>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</si>
  <si>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</si>
  <si>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</si>
  <si>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</si>
  <si>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</si>
  <si>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</si>
  <si>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</si>
  <si>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</si>
  <si>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</si>
  <si>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</si>
  <si>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</si>
  <si>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</si>
  <si>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</si>
  <si>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</si>
  <si>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</si>
  <si>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</si>
  <si>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</si>
  <si>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</si>
  <si>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</si>
  <si>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</si>
  <si>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</si>
  <si>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</si>
  <si>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</si>
  <si>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</si>
  <si>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</si>
  <si>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</si>
  <si>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</si>
  <si>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</si>
  <si>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</si>
  <si>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</si>
  <si>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</si>
  <si>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</si>
  <si>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</si>
  <si>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</si>
  <si>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</si>
  <si>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</si>
  <si>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</si>
  <si>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</si>
  <si>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</si>
  <si>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</si>
  <si>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</si>
  <si>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</si>
  <si>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</si>
  <si>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</si>
  <si>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</si>
  <si>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</si>
  <si>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</si>
  <si>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</si>
  <si>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</si>
  <si>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</si>
  <si>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</si>
  <si>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</si>
  <si>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</si>
  <si>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</si>
  <si>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</si>
  <si>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</si>
  <si>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</si>
  <si>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</si>
  <si>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</si>
  <si>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</si>
  <si>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</si>
  <si>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</si>
  <si>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</si>
  <si>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</si>
  <si>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</si>
  <si>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</si>
  <si>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</si>
  <si>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</si>
  <si>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</si>
  <si>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</si>
  <si>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</si>
  <si>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</si>
  <si>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</si>
  <si>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</si>
  <si>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</si>
  <si>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</si>
  <si>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</si>
  <si>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</si>
  <si>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</si>
  <si>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</si>
  <si>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</si>
  <si>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</si>
  <si>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</si>
  <si>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</si>
  <si>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</si>
  <si>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</si>
  <si>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</si>
  <si>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</si>
  <si>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</si>
  <si>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</si>
  <si>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</si>
  <si>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</si>
  <si>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</si>
  <si>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</si>
  <si>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</si>
  <si>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</si>
  <si>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</si>
  <si>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</si>
  <si>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</si>
  <si>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</si>
  <si>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</si>
  <si>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</si>
  <si>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</si>
  <si>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</si>
  <si>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</si>
  <si>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</si>
  <si>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</si>
  <si>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</si>
  <si>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</si>
  <si>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</si>
  <si>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</si>
  <si>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</si>
  <si>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</si>
  <si>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</si>
  <si>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</si>
  <si>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</si>
  <si>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</si>
  <si>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</si>
  <si>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</si>
  <si>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</si>
  <si>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</si>
  <si>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</si>
  <si>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</si>
  <si>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</si>
  <si>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</si>
  <si>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</si>
  <si>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</si>
  <si>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</si>
  <si>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</si>
  <si>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</si>
  <si>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</si>
  <si>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</si>
  <si>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</si>
  <si>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</si>
  <si>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</si>
  <si>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</si>
  <si>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</si>
  <si>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</si>
  <si>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</si>
  <si>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</si>
  <si>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</si>
  <si>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</si>
  <si>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</si>
  <si>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</si>
  <si>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</si>
  <si>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</si>
  <si>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</si>
  <si>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</si>
  <si>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</si>
  <si>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</si>
  <si>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</si>
  <si>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</si>
  <si>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</si>
  <si>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</si>
  <si>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</si>
  <si>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</si>
  <si>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</si>
  <si>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</si>
  <si>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</si>
  <si>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</si>
  <si>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</si>
  <si>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</si>
  <si>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</si>
  <si>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</si>
  <si>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</si>
  <si>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</si>
  <si>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</si>
  <si>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</si>
  <si>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</si>
  <si>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</si>
  <si>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</si>
  <si>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</si>
  <si>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</si>
  <si>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</si>
  <si>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</si>
  <si>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</si>
  <si>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</si>
  <si>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</si>
  <si>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</si>
  <si>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</si>
  <si>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</si>
  <si>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</si>
  <si>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</si>
  <si>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</si>
  <si>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</si>
  <si>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</si>
  <si>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</si>
  <si>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</si>
  <si>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</si>
  <si>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</si>
  <si>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</si>
  <si>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</si>
  <si>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</si>
  <si>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</si>
  <si>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</si>
  <si>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</si>
  <si>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</si>
  <si>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</si>
  <si>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</si>
  <si>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</si>
  <si>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</si>
  <si>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</si>
  <si>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</si>
  <si>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</si>
  <si>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</si>
  <si>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</si>
  <si>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</si>
  <si>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</si>
  <si>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</si>
  <si>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</si>
  <si>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</si>
  <si>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</si>
  <si>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</si>
  <si>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</si>
  <si>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</si>
  <si>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</si>
  <si>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</si>
  <si>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</si>
  <si>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</si>
  <si>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</si>
  <si>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</si>
  <si>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</si>
  <si>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</si>
  <si>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</si>
  <si>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</si>
  <si>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</si>
  <si>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</si>
  <si>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</si>
  <si>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</si>
  <si>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</si>
  <si>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</si>
  <si>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</si>
  <si>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</si>
  <si>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</si>
  <si>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</si>
  <si>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</si>
  <si>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</si>
  <si>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</si>
  <si>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</si>
  <si>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</si>
  <si>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</si>
  <si>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</si>
  <si>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</si>
  <si>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</si>
  <si>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</si>
  <si>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</si>
  <si>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</si>
  <si>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</si>
  <si>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</si>
  <si>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</si>
  <si>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</si>
  <si>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</si>
  <si>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</si>
  <si>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</si>
  <si>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</si>
  <si>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</si>
  <si>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</si>
  <si>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</si>
  <si>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</si>
  <si>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</si>
  <si>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</si>
  <si>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</si>
  <si>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</si>
  <si>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</si>
  <si>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</si>
  <si>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</si>
  <si>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</si>
  <si>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</si>
  <si>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</si>
  <si>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</si>
  <si>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</si>
  <si>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</si>
  <si>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</si>
  <si>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</si>
  <si>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</si>
  <si>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</si>
  <si>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</si>
  <si>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</si>
  <si>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</si>
  <si>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</si>
  <si>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</si>
  <si>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</si>
  <si>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</si>
  <si>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</si>
  <si>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</si>
  <si>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</si>
  <si>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</si>
  <si>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</si>
  <si>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</si>
  <si>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</si>
  <si>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</si>
  <si>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</si>
  <si>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</si>
  <si>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</si>
  <si>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</si>
  <si>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</si>
  <si>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</si>
  <si>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</si>
  <si>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</si>
  <si>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</si>
  <si>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</si>
  <si>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</si>
  <si>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</si>
  <si>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</si>
  <si>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</si>
  <si>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</si>
  <si>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</si>
  <si>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</si>
  <si>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</si>
  <si>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</si>
  <si>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</si>
  <si>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</si>
  <si>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</si>
  <si>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</si>
  <si>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</si>
  <si>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</si>
  <si>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</si>
  <si>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</si>
  <si>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</si>
  <si>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</si>
  <si>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</si>
  <si>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</si>
  <si>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</si>
  <si>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</si>
  <si>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</si>
  <si>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</si>
  <si>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</si>
  <si>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</si>
  <si>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</si>
  <si>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</si>
  <si>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</si>
  <si>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</si>
  <si>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</si>
  <si>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</si>
  <si>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</si>
  <si>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</si>
  <si>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</si>
  <si>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</si>
  <si>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</si>
  <si>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</si>
  <si>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</si>
  <si>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</si>
  <si>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</si>
  <si>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</si>
  <si>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</si>
  <si>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</si>
  <si>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</si>
  <si>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</si>
  <si>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</si>
  <si>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</si>
  <si>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</si>
  <si>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</si>
  <si>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</si>
  <si>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</si>
  <si>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</si>
  <si>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</si>
  <si>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</si>
  <si>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</si>
  <si>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</si>
  <si>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</si>
  <si>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</si>
  <si>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</si>
  <si>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</si>
  <si>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</si>
  <si>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</si>
  <si>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</si>
  <si>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</si>
  <si>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</si>
  <si>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</si>
  <si>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</si>
  <si>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</si>
  <si>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</si>
  <si>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</si>
  <si>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</si>
  <si>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</si>
  <si>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</si>
  <si>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</si>
  <si>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</si>
  <si>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</si>
  <si>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</si>
  <si>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</si>
  <si>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</si>
  <si>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</si>
  <si>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</si>
  <si>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</si>
  <si>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</si>
  <si>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</si>
  <si>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</si>
  <si>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</si>
  <si>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</si>
  <si>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</si>
  <si>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</si>
  <si>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</si>
  <si>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</si>
  <si>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</si>
  <si>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</si>
  <si>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</si>
  <si>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</si>
  <si>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</si>
  <si>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</si>
  <si>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</si>
  <si>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</si>
  <si>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</si>
  <si>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</si>
  <si>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</si>
  <si>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</si>
  <si>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</si>
  <si>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</si>
  <si>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</si>
  <si>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</si>
  <si>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</si>
  <si>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</si>
  <si>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</si>
  <si>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</si>
  <si>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</si>
  <si>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</si>
  <si>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</si>
  <si>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</si>
  <si>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</si>
  <si>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</si>
  <si>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</si>
  <si>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</si>
  <si>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</si>
  <si>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</si>
  <si>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</si>
  <si>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</si>
  <si>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</si>
  <si>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</si>
  <si>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</si>
  <si>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</si>
  <si>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</si>
  <si>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</si>
  <si>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</si>
  <si>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</si>
  <si>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</si>
  <si>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</si>
  <si>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</si>
  <si>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</si>
  <si>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</si>
  <si>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</si>
  <si>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</si>
  <si>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</si>
  <si>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</si>
  <si>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</si>
  <si>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</si>
  <si>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</si>
  <si>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</si>
  <si>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</si>
  <si>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</si>
  <si>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</si>
  <si>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</si>
  <si>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</si>
  <si>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</si>
  <si>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</si>
  <si>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</si>
  <si>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</si>
  <si>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</si>
  <si>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</si>
  <si>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</si>
  <si>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</si>
  <si>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</si>
  <si>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</si>
  <si>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</si>
  <si>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</si>
  <si>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</si>
  <si>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</si>
  <si>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</si>
  <si>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</si>
  <si>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</si>
  <si>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</si>
  <si>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</si>
  <si>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</si>
  <si>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</si>
  <si>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</si>
  <si>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</si>
  <si>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</si>
  <si>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</si>
  <si>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</si>
  <si>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</si>
  <si>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</si>
  <si>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</si>
  <si>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</si>
  <si>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</si>
  <si>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</si>
  <si>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</si>
  <si>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</si>
  <si>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</si>
  <si>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</si>
  <si>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</si>
  <si>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</si>
  <si>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</si>
  <si>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</si>
  <si>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</si>
  <si>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</si>
  <si>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</si>
  <si>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</si>
  <si>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</si>
  <si>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</si>
  <si>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</si>
  <si>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</si>
  <si>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</si>
  <si>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</si>
  <si>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</si>
  <si>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</si>
  <si>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</si>
  <si>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</si>
  <si>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</si>
  <si>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</si>
  <si>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</si>
  <si>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</si>
  <si>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</si>
  <si>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</si>
  <si>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</si>
  <si>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</si>
  <si>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</si>
  <si>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</si>
  <si>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</si>
  <si>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</si>
  <si>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</si>
  <si>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</si>
  <si>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</si>
  <si>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</si>
  <si>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</si>
  <si>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</si>
  <si>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</si>
  <si>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</si>
  <si>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</si>
  <si>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</si>
  <si>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</si>
  <si>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</si>
  <si>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</si>
  <si>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</si>
  <si>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</si>
  <si>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</si>
  <si>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</si>
  <si>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</si>
  <si>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</si>
  <si>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</si>
  <si>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</si>
  <si>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</si>
  <si>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</si>
  <si>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</si>
  <si>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</si>
  <si>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</si>
  <si>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</si>
  <si>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</si>
  <si>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</si>
  <si>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</si>
  <si>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</si>
  <si>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</si>
  <si>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</si>
  <si>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</si>
  <si>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</si>
  <si>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</si>
  <si>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</si>
  <si>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</si>
  <si>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</si>
  <si>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</si>
  <si>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</si>
  <si>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</si>
  <si>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</si>
  <si>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</si>
  <si>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</si>
  <si>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</si>
  <si>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</si>
  <si>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</si>
  <si>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</si>
  <si>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</si>
  <si>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</si>
  <si>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</si>
  <si>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</si>
  <si>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</si>
  <si>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</si>
  <si>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</si>
  <si>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</si>
  <si>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</si>
  <si>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</si>
  <si>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</si>
  <si>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</si>
  <si>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</si>
  <si>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</si>
  <si>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</si>
  <si>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</si>
  <si>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</si>
  <si>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</si>
  <si>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</si>
  <si>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</si>
  <si>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</si>
  <si>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</si>
  <si>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</si>
  <si>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</si>
  <si>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</si>
  <si>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</si>
  <si>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</si>
  <si>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</si>
  <si>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</si>
  <si>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</si>
  <si>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</si>
  <si>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</si>
  <si>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</si>
  <si>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</si>
  <si>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</si>
  <si>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</si>
  <si>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</si>
  <si>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</si>
  <si>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</si>
  <si>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</si>
  <si>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</si>
  <si>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</si>
  <si>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</si>
  <si>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</si>
  <si>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</si>
  <si>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</si>
  <si>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</si>
  <si>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</si>
  <si>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</si>
  <si>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</si>
  <si>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</si>
  <si>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</si>
  <si>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</si>
  <si>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</si>
  <si>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</si>
  <si>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</si>
  <si>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</si>
  <si>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</si>
  <si>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</si>
  <si>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</si>
  <si>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</si>
  <si>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</si>
  <si>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</si>
  <si>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</si>
  <si>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</si>
  <si>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</si>
  <si>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</si>
  <si>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</si>
  <si>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</si>
  <si>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</si>
  <si>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</si>
  <si>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</si>
  <si>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</si>
  <si>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</si>
  <si>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</si>
  <si>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</si>
  <si>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</si>
  <si>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</si>
  <si>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</si>
  <si>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</si>
  <si>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</si>
  <si>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</si>
  <si>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</si>
  <si>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</si>
  <si>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</si>
  <si>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</si>
  <si>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</si>
  <si>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</si>
  <si>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</si>
  <si>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</si>
  <si>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</si>
  <si>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</si>
  <si>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</si>
  <si>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</si>
  <si>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</si>
  <si>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</si>
  <si>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</si>
  <si>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</si>
  <si>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</si>
  <si>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</si>
  <si>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</si>
  <si>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</si>
  <si>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</si>
  <si>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</si>
  <si>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</si>
  <si>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</si>
  <si>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</si>
  <si>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</si>
  <si>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</si>
  <si>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</si>
  <si>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</si>
  <si>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</si>
  <si>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</si>
  <si>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</si>
  <si>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</si>
  <si>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</si>
  <si>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</si>
  <si>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</si>
  <si>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</si>
  <si>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</si>
  <si>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</si>
  <si>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</si>
  <si>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</si>
  <si>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</si>
  <si>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</si>
  <si>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</si>
  <si>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</si>
  <si>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</si>
  <si>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</si>
  <si>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</si>
  <si>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</si>
  <si>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</si>
  <si>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</si>
  <si>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</si>
  <si>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</si>
  <si>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</si>
  <si>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</si>
  <si>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</si>
  <si>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</si>
  <si>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</si>
  <si>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</si>
  <si>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</si>
  <si>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</si>
  <si>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</si>
  <si>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</si>
  <si>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</si>
  <si>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</si>
  <si>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</si>
  <si>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</si>
  <si>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</si>
  <si>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</si>
  <si>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</si>
  <si>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</si>
  <si>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</si>
  <si>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</si>
  <si>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</si>
  <si>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</si>
  <si>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</si>
  <si>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</si>
  <si>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</si>
  <si>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</si>
  <si>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</si>
  <si>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</si>
  <si>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</si>
  <si>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</si>
  <si>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</si>
  <si>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</si>
  <si>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</si>
  <si>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</si>
  <si>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</si>
  <si>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</si>
  <si>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</si>
  <si>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</si>
  <si>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</si>
  <si>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</si>
  <si>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</si>
  <si>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</si>
  <si>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</si>
  <si>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</si>
  <si>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</si>
  <si>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</si>
  <si>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</si>
  <si>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</si>
  <si>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</si>
  <si>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</si>
  <si>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</si>
  <si>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</si>
  <si>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</si>
  <si>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</si>
  <si>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</si>
  <si>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</si>
  <si>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</si>
  <si>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</si>
  <si>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</si>
  <si>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</si>
  <si>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</si>
  <si>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</si>
  <si>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</si>
  <si>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</si>
  <si>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</si>
  <si>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</si>
  <si>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</si>
  <si>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</si>
  <si>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</si>
  <si>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</si>
  <si>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</si>
  <si>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</si>
  <si>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</si>
  <si>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</si>
  <si>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</si>
  <si>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</si>
  <si>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</si>
  <si>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</si>
  <si>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</si>
  <si>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</si>
  <si>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</si>
  <si>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</si>
  <si>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</si>
  <si>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</si>
  <si>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</si>
  <si>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</si>
  <si>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</si>
  <si>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</si>
  <si>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</si>
  <si>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</si>
  <si>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</si>
  <si>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</si>
  <si>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</si>
  <si>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</si>
  <si>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</si>
  <si>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</si>
  <si>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</si>
  <si>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</si>
  <si>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</si>
  <si>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</si>
  <si>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</si>
  <si>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</si>
  <si>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</si>
  <si>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</si>
  <si>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</si>
  <si>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</si>
  <si>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</si>
  <si>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</si>
  <si>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</si>
  <si>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</si>
  <si>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</si>
  <si>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</si>
  <si>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</si>
  <si>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</si>
  <si>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</si>
  <si>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</si>
  <si>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</si>
  <si>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</si>
  <si>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</si>
  <si>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</si>
  <si>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</si>
  <si>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</si>
  <si>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</si>
  <si>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</si>
  <si>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</si>
  <si>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</si>
  <si>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</si>
  <si>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</si>
  <si>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</si>
  <si>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</si>
  <si>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</si>
  <si>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</si>
  <si>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</si>
  <si>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</si>
  <si>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</si>
  <si>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</si>
  <si>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</si>
  <si>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</si>
  <si>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</si>
  <si>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</si>
  <si>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</si>
  <si>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</si>
  <si>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</si>
  <si>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</si>
  <si>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</si>
  <si>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</si>
  <si>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</si>
  <si>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</si>
  <si>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</si>
  <si>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</si>
  <si>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</si>
  <si>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</si>
  <si>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</si>
  <si>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</si>
  <si>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</si>
  <si>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</si>
  <si>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</si>
  <si>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</si>
  <si>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</si>
  <si>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</si>
  <si>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</si>
  <si>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</si>
  <si>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</si>
  <si>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</si>
  <si>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</si>
  <si>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</si>
  <si>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</si>
  <si>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</si>
  <si>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</si>
  <si>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</si>
  <si>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</si>
  <si>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</si>
  <si>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</si>
  <si>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</si>
  <si>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</si>
  <si>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</si>
  <si>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</si>
  <si>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</si>
  <si>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</si>
  <si>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</si>
  <si>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</si>
  <si>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</si>
  <si>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</si>
  <si>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</si>
  <si>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</si>
  <si>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</si>
  <si>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</si>
  <si>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</si>
  <si>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</si>
  <si>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</si>
  <si>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</si>
  <si>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</si>
  <si>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</si>
  <si>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</si>
  <si>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</si>
  <si>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</si>
  <si>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</si>
  <si>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</si>
  <si>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</si>
  <si>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</si>
  <si>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</si>
  <si>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</si>
  <si>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</si>
  <si>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</si>
  <si>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</si>
  <si>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</si>
  <si>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</si>
  <si>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</si>
  <si>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</si>
  <si>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</si>
  <si>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</si>
  <si>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</si>
  <si>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</si>
  <si>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</si>
  <si>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</si>
  <si>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</si>
  <si>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</si>
  <si>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</si>
  <si>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</si>
  <si>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</si>
  <si>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</si>
  <si>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</si>
  <si>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</si>
  <si>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</si>
  <si>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</si>
  <si>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</si>
  <si>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</si>
  <si>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</si>
  <si>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</si>
  <si>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</si>
  <si>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</si>
  <si>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</si>
  <si>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</si>
  <si>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</si>
  <si>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</si>
  <si>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</si>
  <si>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</si>
  <si>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</si>
  <si>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</si>
  <si>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</si>
  <si>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</si>
  <si>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</si>
  <si>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</si>
  <si>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</si>
  <si>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</si>
  <si>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</si>
  <si>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</si>
  <si>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</si>
  <si>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</si>
  <si>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</si>
  <si>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</si>
  <si>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</si>
  <si>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</si>
  <si>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</si>
  <si>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</si>
  <si>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</si>
  <si>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</si>
  <si>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</si>
  <si>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</si>
  <si>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</si>
  <si>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</si>
  <si>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</si>
  <si>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</si>
  <si>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</si>
  <si>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</si>
  <si>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</si>
  <si>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</si>
  <si>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</si>
  <si>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</si>
  <si>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</si>
  <si>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</si>
  <si>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</si>
  <si>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</si>
  <si>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</si>
  <si>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</si>
  <si>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</si>
  <si>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</si>
  <si>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</si>
  <si>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</si>
  <si>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</si>
  <si>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</si>
  <si>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</si>
  <si>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</si>
  <si>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</si>
  <si>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</si>
  <si>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</si>
  <si>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</si>
  <si>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</si>
  <si>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</si>
  <si>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</si>
  <si>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</si>
  <si>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</si>
  <si>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</si>
  <si>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</si>
  <si>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</si>
  <si>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</si>
  <si>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</si>
  <si>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</si>
  <si>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</si>
  <si>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</si>
  <si>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</si>
  <si>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</si>
  <si>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</si>
  <si>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</si>
  <si>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</si>
  <si>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</si>
  <si>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</si>
  <si>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</si>
  <si>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</si>
  <si>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</si>
  <si>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</si>
  <si>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</si>
  <si>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</si>
  <si>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</si>
  <si>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</si>
  <si>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</si>
  <si>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</si>
  <si>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</si>
  <si>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</si>
  <si>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</si>
  <si>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</si>
  <si>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</si>
  <si>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</si>
  <si>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</si>
  <si>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</si>
  <si>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</si>
  <si>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</si>
  <si>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</si>
  <si>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</si>
  <si>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</si>
  <si>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</si>
  <si>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</si>
  <si>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</si>
  <si>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</si>
  <si>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</si>
  <si>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</si>
  <si>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</si>
  <si>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</si>
  <si>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</si>
  <si>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</si>
  <si>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</si>
  <si>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</si>
  <si>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</si>
  <si>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</si>
  <si>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</si>
  <si>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</si>
  <si>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</si>
  <si>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</si>
  <si>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</si>
  <si>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</si>
  <si>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</si>
  <si>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</si>
  <si>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</si>
  <si>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</si>
  <si>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</si>
  <si>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</si>
  <si>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</si>
  <si>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</si>
  <si>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</si>
  <si>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</si>
  <si>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</si>
  <si>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</si>
  <si>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</si>
  <si>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</si>
  <si>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</si>
  <si>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</si>
  <si>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</si>
  <si>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</si>
  <si>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</si>
  <si>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</si>
  <si>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</si>
  <si>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</si>
  <si>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</si>
  <si>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</si>
  <si>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</si>
  <si>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</si>
  <si>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</si>
  <si>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</si>
  <si>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</si>
  <si>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</si>
  <si>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</si>
  <si>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</si>
  <si>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</si>
  <si>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</si>
  <si>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</si>
  <si>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</si>
  <si>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</si>
  <si>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</si>
  <si>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</si>
  <si>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</si>
  <si>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</si>
  <si>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</si>
  <si>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</si>
  <si>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</si>
  <si>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</si>
  <si>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</si>
  <si>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</si>
  <si>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</si>
  <si>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</si>
  <si>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</si>
  <si>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</si>
  <si>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</si>
  <si>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</si>
  <si>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</si>
  <si>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</si>
  <si>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</si>
  <si>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</si>
  <si>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</si>
  <si>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</si>
  <si>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</si>
  <si>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</si>
  <si>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</si>
  <si>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</si>
  <si>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</si>
  <si>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</si>
  <si>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</si>
  <si>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</si>
  <si>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</si>
  <si>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</si>
  <si>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</si>
  <si>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</si>
  <si>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</si>
  <si>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</si>
  <si>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</si>
  <si>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</si>
  <si>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</si>
  <si>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</si>
  <si>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</si>
  <si>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</si>
  <si>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</si>
  <si>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</si>
  <si>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</si>
  <si>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</si>
  <si>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</si>
  <si>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</si>
  <si>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</si>
  <si>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</si>
  <si>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</si>
  <si>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</si>
  <si>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</si>
  <si>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</si>
  <si>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</si>
  <si>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</si>
  <si>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</si>
  <si>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</si>
  <si>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</si>
  <si>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</si>
  <si>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</si>
  <si>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</si>
  <si>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</si>
  <si>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</si>
  <si>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</si>
  <si>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</si>
  <si>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</si>
  <si>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</si>
  <si>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</si>
  <si>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</si>
  <si>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</si>
  <si>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</si>
  <si>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</si>
  <si>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</si>
  <si>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</si>
  <si>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</si>
  <si>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</si>
  <si>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</si>
  <si>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</si>
  <si>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</si>
  <si>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</si>
  <si>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</si>
  <si>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</si>
  <si>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</si>
  <si>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</si>
  <si>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</si>
  <si>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</si>
  <si>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</si>
  <si>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</si>
  <si>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</si>
  <si>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</si>
  <si>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</si>
  <si>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</si>
  <si>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</si>
  <si>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</si>
  <si>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</si>
  <si>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</si>
  <si>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</si>
  <si>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</si>
  <si>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</si>
  <si>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</si>
  <si>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</si>
  <si>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</si>
  <si>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</si>
  <si>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</si>
  <si>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</si>
  <si>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</si>
  <si>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</si>
  <si>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</si>
  <si>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</si>
  <si>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</si>
  <si>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</si>
  <si>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</si>
  <si>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</si>
  <si>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</si>
  <si>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</si>
  <si>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</si>
  <si>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</si>
  <si>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</si>
  <si>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</si>
  <si>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</si>
  <si>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</si>
  <si>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</si>
  <si>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</si>
  <si>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</si>
  <si>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</si>
  <si>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</si>
  <si>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</si>
  <si>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</si>
  <si>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</si>
  <si>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</si>
  <si>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</si>
  <si>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</si>
  <si>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</si>
  <si>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</si>
  <si>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</si>
  <si>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</si>
  <si>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</si>
  <si>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</si>
  <si>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</si>
  <si>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</si>
  <si>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</si>
  <si>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</si>
  <si>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</si>
  <si>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</si>
  <si>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</si>
  <si>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</si>
  <si>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</si>
  <si>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</si>
  <si>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</si>
  <si>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</si>
  <si>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</si>
  <si>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</si>
  <si>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</si>
  <si>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</si>
  <si>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</si>
  <si>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</si>
  <si>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</si>
  <si>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</si>
  <si>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</si>
  <si>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</si>
  <si>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</si>
  <si>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</si>
  <si>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</si>
  <si>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</si>
  <si>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</si>
  <si>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</si>
  <si>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</si>
  <si>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</si>
  <si>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</si>
  <si>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</si>
  <si>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</si>
  <si>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</si>
  <si>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</si>
  <si>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</si>
  <si>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</si>
  <si>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</si>
  <si>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</si>
  <si>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</si>
  <si>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</si>
  <si>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</si>
  <si>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</si>
  <si>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</si>
  <si>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</si>
  <si>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</si>
  <si>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</si>
  <si>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</si>
  <si>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</si>
  <si>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</si>
  <si>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</si>
  <si>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</si>
  <si>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</si>
  <si>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</si>
  <si>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</si>
  <si>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</si>
  <si>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</si>
  <si>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</si>
  <si>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</si>
  <si>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</si>
  <si>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</si>
  <si>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</si>
  <si>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</si>
  <si>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</si>
  <si>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</si>
  <si>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</si>
  <si>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</si>
  <si>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</si>
  <si>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</si>
  <si>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</si>
  <si>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</si>
  <si>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</si>
  <si>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</si>
  <si>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</si>
  <si>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</si>
  <si>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</si>
  <si>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</si>
  <si>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</si>
  <si>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</si>
  <si>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</si>
  <si>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</si>
  <si>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</si>
  <si>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</si>
  <si>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</si>
  <si>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</si>
  <si>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</si>
  <si>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</si>
  <si>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</si>
  <si>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</si>
  <si>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</si>
  <si>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</si>
  <si>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</si>
  <si>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</si>
  <si>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</si>
  <si>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</si>
  <si>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</si>
  <si>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</si>
  <si>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</si>
  <si>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</si>
  <si>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</si>
  <si>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</si>
  <si>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</si>
  <si>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</si>
  <si>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</si>
  <si>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</si>
  <si>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</si>
  <si>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</si>
  <si>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</si>
  <si>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</si>
  <si>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</si>
  <si>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</si>
  <si>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</si>
  <si>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</si>
  <si>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</si>
  <si>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</si>
  <si>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</si>
  <si>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</si>
  <si>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</si>
  <si>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</si>
  <si>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</si>
  <si>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</si>
  <si>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</si>
  <si>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</si>
  <si>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</si>
  <si>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</si>
  <si>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</si>
  <si>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</si>
  <si>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</si>
  <si>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</si>
  <si>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</si>
  <si>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</si>
  <si>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</si>
  <si>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</si>
  <si>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</si>
  <si>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</si>
  <si>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</si>
  <si>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</si>
  <si>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</si>
  <si>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</si>
  <si>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</si>
  <si>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</si>
  <si>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</si>
  <si>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</si>
  <si>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</si>
  <si>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</si>
  <si>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</si>
  <si>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</si>
  <si>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</si>
  <si>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</si>
  <si>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</si>
  <si>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</si>
  <si>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</si>
  <si>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</si>
  <si>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</si>
  <si>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</si>
  <si>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</si>
  <si>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</si>
  <si>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</si>
  <si>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</si>
  <si>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</si>
  <si>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</si>
  <si>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</si>
  <si>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</si>
  <si>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</si>
  <si>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</si>
  <si>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</si>
  <si>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</si>
  <si>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</si>
  <si>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</si>
  <si>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</si>
  <si>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</si>
  <si>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</si>
  <si>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</si>
  <si>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</si>
  <si>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</si>
  <si>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</si>
  <si>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</si>
  <si>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</si>
  <si>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</si>
  <si>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</si>
  <si>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</si>
  <si>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</si>
  <si>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</si>
  <si>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</si>
  <si>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</si>
  <si>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</si>
  <si>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</si>
  <si>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</si>
  <si>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</si>
  <si>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</si>
  <si>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</si>
  <si>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</si>
  <si>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</si>
  <si>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</si>
  <si>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</si>
  <si>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</si>
  <si>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</si>
  <si>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</si>
  <si>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</si>
  <si>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</si>
  <si>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</si>
  <si>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</si>
  <si>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</si>
  <si>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</si>
  <si>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</si>
  <si>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</si>
  <si>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</si>
  <si>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</si>
  <si>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</si>
  <si>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</si>
  <si>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</si>
  <si>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</si>
  <si>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</si>
  <si>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</si>
  <si>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</si>
  <si>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</si>
  <si>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</si>
  <si>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</si>
  <si>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</si>
  <si>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</si>
  <si>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</si>
  <si>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</si>
  <si>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</si>
  <si>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</si>
  <si>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</si>
  <si>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</si>
  <si>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</si>
  <si>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</si>
  <si>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</si>
  <si>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</si>
  <si>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</si>
  <si>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</si>
  <si>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</si>
  <si>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</si>
  <si>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</si>
  <si>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</si>
  <si>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</si>
  <si>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</si>
  <si>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</si>
  <si>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</si>
  <si>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</si>
  <si>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</si>
  <si>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</si>
  <si>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</si>
  <si>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</si>
  <si>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</si>
  <si>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</si>
  <si>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</si>
  <si>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</si>
  <si>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</si>
  <si>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</si>
  <si>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</si>
  <si>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</si>
  <si>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</si>
  <si>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</si>
  <si>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</si>
  <si>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</si>
  <si>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</si>
  <si>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</si>
  <si>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</si>
  <si>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</si>
  <si>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</si>
  <si>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</si>
  <si>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</si>
  <si>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</si>
  <si>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</si>
  <si>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</si>
  <si>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</si>
  <si>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</si>
  <si>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</si>
  <si>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</si>
  <si>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</si>
  <si>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</si>
  <si>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</si>
  <si>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</si>
  <si>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</si>
  <si>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</si>
  <si>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</si>
  <si>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</si>
  <si>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</si>
  <si>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</si>
  <si>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</si>
  <si>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</si>
  <si>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</si>
  <si>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</si>
  <si>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</si>
  <si>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</si>
  <si>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</si>
  <si>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</si>
  <si>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</si>
  <si>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</si>
  <si>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</si>
  <si>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</si>
  <si>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</si>
  <si>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</si>
  <si>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</si>
  <si>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</si>
  <si>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</si>
  <si>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</si>
  <si>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</si>
  <si>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</si>
  <si>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</si>
  <si>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</si>
  <si>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</si>
  <si>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</si>
  <si>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</si>
  <si>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</si>
  <si>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</si>
  <si>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</si>
  <si>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</si>
  <si>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</si>
  <si>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</si>
  <si>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</si>
  <si>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</si>
  <si>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</si>
  <si>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</si>
  <si>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</si>
  <si>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</si>
  <si>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</si>
  <si>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</si>
  <si>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</si>
  <si>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</si>
  <si>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</si>
  <si>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</si>
  <si>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</si>
  <si>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</si>
  <si>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</si>
  <si>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</si>
  <si>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</si>
  <si>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</si>
  <si>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</si>
  <si>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</si>
  <si>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</si>
  <si>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</si>
  <si>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</si>
  <si>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</si>
  <si>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</si>
  <si>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</si>
  <si>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</si>
  <si>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</si>
  <si>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</si>
  <si>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</si>
  <si>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</si>
  <si>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</si>
  <si>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</si>
  <si>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</si>
  <si>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</si>
  <si>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</si>
  <si>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</si>
  <si>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</si>
  <si>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</si>
  <si>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</si>
  <si>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</si>
  <si>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</si>
  <si>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</si>
  <si>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</si>
  <si>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</si>
  <si>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</si>
  <si>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</si>
  <si>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</si>
  <si>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</si>
  <si>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</si>
  <si>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</si>
  <si>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</si>
  <si>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</si>
  <si>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</si>
  <si>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</si>
  <si>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</si>
  <si>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</si>
  <si>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</si>
  <si>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</si>
  <si>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</si>
  <si>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</si>
  <si>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</si>
  <si>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</si>
  <si>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</si>
  <si>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</si>
  <si>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</si>
  <si>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</si>
  <si>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</si>
  <si>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</si>
  <si>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</si>
  <si>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</si>
  <si>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</si>
  <si>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</si>
  <si>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</si>
  <si>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</si>
  <si>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</si>
  <si>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</si>
  <si>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</si>
  <si>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</si>
  <si>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</si>
  <si>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</si>
  <si>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</si>
  <si>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</si>
  <si>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</si>
  <si>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</si>
  <si>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</si>
  <si>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</si>
  <si>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</si>
  <si>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</si>
  <si>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</si>
  <si>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</si>
  <si>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</si>
  <si>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</si>
  <si>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</si>
  <si>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</si>
  <si>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</si>
  <si>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</si>
  <si>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</si>
  <si>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</si>
  <si>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</si>
  <si>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</si>
  <si>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</si>
  <si>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</si>
  <si>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</si>
  <si>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</si>
  <si>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</si>
  <si>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</si>
  <si>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</si>
  <si>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</si>
  <si>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</si>
  <si>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</si>
  <si>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</si>
  <si>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</si>
  <si>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</si>
  <si>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</si>
  <si>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</si>
  <si>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</si>
  <si>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</si>
  <si>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</si>
  <si>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</si>
  <si>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</si>
  <si>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</si>
  <si>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</si>
  <si>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</si>
  <si>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</si>
  <si>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</si>
  <si>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</si>
  <si>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</si>
  <si>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</si>
  <si>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</si>
  <si>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</si>
  <si>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</si>
  <si>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</si>
  <si>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</si>
  <si>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</si>
  <si>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</si>
  <si>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</si>
  <si>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</si>
  <si>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</si>
  <si>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</si>
  <si>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</si>
  <si>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</si>
  <si>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</si>
  <si>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</si>
  <si>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</si>
  <si>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</si>
  <si>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</si>
  <si>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</si>
  <si>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</si>
  <si>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</si>
  <si>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</si>
  <si>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</si>
  <si>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</si>
  <si>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</si>
  <si>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</si>
  <si>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</si>
  <si>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</si>
  <si>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</si>
  <si>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</si>
  <si>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</si>
  <si>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</si>
  <si>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</si>
  <si>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</si>
  <si>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</si>
  <si>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</si>
  <si>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</si>
  <si>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</si>
  <si>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</si>
  <si>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</si>
  <si>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</si>
  <si>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</si>
  <si>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</si>
  <si>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</si>
  <si>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</si>
  <si>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</si>
  <si>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</si>
  <si>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</si>
  <si>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</si>
  <si>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</si>
  <si>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</si>
  <si>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</si>
  <si>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</si>
  <si>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</si>
  <si>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</si>
  <si>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</si>
  <si>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</si>
  <si>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</si>
  <si>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</si>
  <si>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</si>
  <si>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</si>
  <si>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</si>
  <si>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</si>
  <si>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</si>
  <si>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</si>
  <si>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</si>
  <si>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</si>
  <si>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</si>
  <si>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</si>
  <si>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</si>
  <si>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</si>
  <si>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</si>
  <si>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</si>
  <si>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</si>
  <si>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</si>
  <si>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</si>
  <si>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</si>
  <si>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</si>
  <si>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</si>
  <si>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</si>
  <si>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</si>
  <si>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</si>
  <si>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</si>
  <si>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</si>
  <si>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</si>
  <si>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</si>
  <si>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</si>
  <si>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</si>
  <si>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</si>
  <si>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</si>
  <si>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</si>
  <si>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</si>
  <si>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</si>
  <si>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</si>
  <si>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</si>
  <si>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</si>
  <si>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</si>
  <si>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</si>
  <si>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</si>
  <si>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</si>
  <si>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</si>
  <si>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</si>
  <si>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</si>
  <si>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</si>
  <si>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</si>
  <si>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</si>
  <si>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</si>
  <si>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</si>
  <si>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</si>
  <si>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</si>
  <si>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</si>
  <si>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</si>
  <si>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</si>
  <si>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</si>
  <si>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</si>
  <si>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</si>
  <si>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</si>
  <si>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</si>
  <si>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</si>
  <si>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</si>
  <si>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</si>
  <si>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</si>
  <si>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</si>
  <si>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</si>
  <si>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</si>
  <si>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</si>
  <si>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</si>
  <si>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</si>
  <si>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</si>
  <si>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</si>
  <si>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</si>
  <si>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</si>
  <si>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</si>
  <si>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</si>
  <si>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</si>
  <si>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</si>
  <si>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</si>
  <si>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</si>
  <si>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</si>
  <si>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</si>
  <si>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</si>
  <si>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</si>
  <si>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</si>
  <si>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</si>
  <si>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</si>
  <si>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</si>
  <si>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</si>
  <si>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</si>
  <si>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</si>
  <si>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</si>
  <si>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</si>
  <si>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</si>
  <si>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</si>
  <si>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</si>
  <si>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</si>
  <si>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</si>
  <si>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</si>
  <si>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</si>
  <si>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</si>
  <si>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</si>
  <si>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</si>
  <si>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</si>
  <si>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</si>
  <si>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</si>
  <si>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</si>
  <si>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</si>
  <si>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</si>
  <si>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</si>
  <si>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</si>
  <si>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</si>
  <si>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</si>
  <si>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</si>
  <si>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</si>
  <si>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</si>
  <si>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</si>
  <si>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</si>
  <si>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</si>
  <si>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</si>
  <si>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</si>
  <si>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</si>
  <si>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</si>
  <si>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</si>
  <si>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</si>
  <si>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</si>
  <si>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</si>
  <si>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</si>
  <si>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</si>
  <si>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</si>
  <si>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</si>
  <si>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</si>
  <si>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</si>
  <si>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</si>
  <si>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</si>
  <si>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</si>
  <si>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</si>
  <si>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</si>
  <si>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</si>
  <si>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</si>
  <si>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</si>
  <si>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</si>
  <si>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</si>
  <si>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</si>
  <si>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</si>
  <si>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</si>
  <si>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</si>
  <si>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</si>
  <si>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</si>
  <si>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</si>
  <si>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</si>
  <si>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</si>
  <si>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</si>
  <si>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</si>
  <si>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</si>
  <si>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</si>
  <si>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</si>
  <si>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</si>
  <si>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</si>
  <si>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</si>
  <si>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</si>
  <si>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</si>
  <si>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</si>
  <si>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</si>
  <si>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</si>
  <si>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</si>
  <si>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</si>
  <si>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</si>
  <si>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</si>
  <si>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</si>
  <si>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</si>
  <si>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</si>
  <si>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</si>
  <si>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</si>
  <si>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</si>
  <si>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</si>
  <si>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</si>
  <si>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</si>
  <si>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</si>
  <si>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</si>
  <si>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</si>
  <si>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</si>
  <si>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</si>
  <si>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</si>
  <si>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</si>
  <si>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</si>
  <si>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</si>
  <si>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</si>
  <si>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</si>
  <si>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</si>
  <si>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</si>
  <si>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</si>
  <si>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</si>
  <si>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</si>
  <si>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</si>
  <si>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</si>
  <si>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</si>
  <si>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</si>
  <si>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</si>
  <si>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</si>
  <si>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</si>
  <si>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</si>
  <si>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</si>
  <si>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</si>
  <si>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</si>
  <si>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</si>
  <si>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</si>
  <si>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</si>
  <si>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</si>
  <si>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</si>
  <si>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</si>
  <si>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</si>
  <si>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</si>
  <si>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</si>
  <si>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</si>
  <si>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</si>
  <si>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</si>
  <si>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</si>
  <si>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</si>
  <si>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</si>
  <si>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</si>
  <si>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</si>
  <si>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</si>
  <si>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</si>
  <si>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</si>
  <si>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</si>
  <si>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</si>
  <si>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</si>
  <si>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</si>
  <si>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</si>
  <si>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</si>
  <si>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</si>
  <si>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</si>
  <si>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</si>
  <si>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</si>
  <si>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</si>
  <si>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</si>
  <si>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</si>
  <si>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</si>
  <si>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</si>
  <si>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</si>
  <si>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</si>
  <si>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</si>
  <si>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</si>
  <si>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</si>
  <si>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</si>
  <si>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</si>
  <si>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</si>
  <si>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</si>
  <si>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</si>
  <si>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</si>
  <si>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</si>
  <si>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</si>
  <si>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</si>
  <si>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</si>
  <si>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</si>
  <si>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</si>
  <si>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</si>
  <si>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</si>
  <si>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</si>
  <si>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</si>
  <si>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</si>
  <si>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</si>
  <si>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</si>
  <si>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</si>
  <si>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</si>
  <si>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</si>
  <si>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</si>
  <si>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</si>
  <si>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</si>
  <si>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</si>
  <si>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</si>
  <si>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</si>
  <si>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</si>
  <si>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</si>
  <si>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</si>
  <si>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</si>
  <si>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</si>
  <si>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</si>
  <si>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</si>
  <si>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</si>
  <si>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</si>
  <si>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</si>
  <si>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</si>
  <si>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</si>
  <si>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</si>
  <si>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</si>
  <si>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</si>
  <si>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</si>
  <si>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</si>
  <si>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</si>
  <si>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</si>
  <si>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</si>
  <si>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</si>
  <si>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</si>
  <si>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</si>
  <si>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</si>
  <si>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</si>
  <si>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</si>
  <si>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</si>
  <si>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</si>
  <si>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</si>
  <si>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</si>
  <si>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</si>
  <si>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</si>
  <si>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</si>
  <si>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</si>
  <si>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</si>
  <si>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</si>
  <si>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</si>
  <si>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</si>
  <si>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</si>
  <si>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</si>
  <si>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</si>
  <si>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</si>
  <si>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</si>
  <si>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</si>
  <si>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</si>
  <si>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</si>
  <si>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</si>
  <si>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</si>
  <si>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</si>
  <si>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</si>
  <si>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</si>
  <si>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</si>
  <si>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</si>
  <si>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</si>
  <si>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</si>
  <si>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</si>
  <si>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</si>
  <si>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</si>
  <si>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</si>
  <si>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</si>
  <si>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</si>
  <si>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</si>
  <si>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</si>
  <si>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</si>
  <si>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</si>
  <si>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</si>
  <si>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</si>
  <si>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</si>
  <si>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</si>
  <si>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</si>
  <si>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</si>
  <si>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</si>
  <si>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</si>
  <si>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</si>
  <si>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</si>
  <si>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</si>
  <si>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</si>
  <si>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</si>
  <si>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</si>
  <si>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</si>
  <si>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</si>
  <si>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</si>
  <si>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</si>
  <si>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</si>
  <si>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</si>
  <si>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</si>
  <si>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</si>
  <si>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</si>
  <si>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</si>
  <si>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</si>
  <si>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</si>
  <si>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</si>
  <si>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</si>
  <si>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</si>
  <si>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</si>
  <si>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</si>
  <si>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</si>
  <si>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</si>
  <si>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</si>
  <si>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</si>
  <si>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</si>
  <si>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</si>
  <si>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</si>
  <si>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</si>
  <si>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</si>
  <si>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</si>
  <si>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</si>
  <si>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</si>
  <si>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</si>
  <si>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</si>
  <si>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</si>
  <si>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</si>
  <si>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</si>
  <si>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</si>
  <si>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</si>
  <si>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</si>
  <si>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</si>
  <si>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</si>
  <si>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</si>
  <si>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</si>
  <si>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</si>
  <si>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</si>
  <si>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</si>
  <si>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</si>
  <si>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</si>
  <si>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</si>
  <si>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</si>
  <si>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</si>
  <si>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</si>
  <si>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</si>
  <si>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</si>
  <si>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</si>
  <si>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</si>
  <si>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</si>
  <si>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</si>
  <si>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</si>
  <si>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</si>
  <si>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</si>
  <si>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</si>
  <si>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</si>
  <si>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</si>
  <si>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</si>
  <si>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</si>
  <si>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</si>
  <si>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</si>
  <si>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</si>
  <si>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</si>
  <si>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</si>
  <si>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</si>
  <si>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</si>
  <si>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</si>
  <si>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</si>
  <si>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</si>
  <si>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</si>
  <si>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</si>
  <si>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</si>
  <si>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</si>
  <si>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</si>
  <si>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</si>
  <si>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</si>
  <si>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</si>
  <si>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</si>
  <si>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</si>
  <si>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</si>
  <si>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</si>
  <si>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</si>
  <si>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</si>
  <si>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</si>
  <si>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</si>
  <si>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</si>
  <si>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</si>
  <si>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</si>
  <si>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</si>
  <si>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</si>
  <si>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</si>
  <si>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</si>
  <si>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</si>
  <si>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</si>
  <si>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</si>
  <si>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</si>
  <si>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</si>
  <si>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</si>
  <si>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</si>
  <si>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</si>
  <si>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</si>
  <si>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</si>
  <si>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</si>
  <si>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</si>
  <si>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</si>
  <si>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</si>
  <si>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</si>
  <si>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</si>
  <si>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</si>
  <si>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</si>
  <si>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</si>
  <si>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</si>
  <si>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</si>
  <si>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</si>
  <si>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</si>
  <si>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</si>
  <si>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</si>
  <si>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</si>
  <si>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</si>
  <si>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</si>
  <si>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</si>
  <si>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</si>
  <si>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</si>
  <si>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</si>
  <si>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</si>
  <si>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</si>
  <si>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</si>
  <si>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</si>
  <si>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</si>
  <si>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</si>
  <si>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</si>
  <si>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</si>
  <si>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</si>
  <si>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</si>
  <si>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</si>
  <si>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</si>
  <si>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</si>
  <si>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</si>
  <si>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</si>
  <si>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</si>
  <si>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</si>
  <si>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</si>
  <si>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</si>
  <si>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</si>
  <si>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</si>
  <si>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</si>
  <si>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</si>
  <si>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</si>
  <si>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</si>
  <si>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</si>
  <si>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</si>
  <si>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</si>
  <si>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</si>
  <si>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</si>
  <si>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</si>
  <si>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</si>
  <si>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</si>
  <si>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</si>
  <si>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</si>
  <si>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</si>
  <si>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</si>
  <si>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</si>
  <si>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</si>
  <si>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</si>
  <si>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</si>
  <si>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</si>
  <si>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</si>
  <si>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</si>
  <si>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</si>
  <si>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</si>
  <si>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</si>
  <si>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</si>
  <si>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</si>
  <si>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</si>
  <si>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</si>
  <si>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</si>
  <si>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</si>
  <si>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</si>
  <si>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</si>
  <si>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</si>
  <si>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</si>
  <si>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</si>
  <si>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</si>
  <si>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</si>
  <si>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</si>
  <si>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</si>
  <si>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</si>
  <si>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</si>
  <si>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</si>
  <si>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</si>
  <si>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</si>
  <si>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</si>
  <si>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</si>
  <si>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</si>
  <si>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</si>
  <si>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</si>
  <si>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</si>
  <si>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</si>
  <si>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</si>
  <si>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</si>
  <si>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</si>
  <si>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</si>
  <si>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</si>
  <si>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</si>
  <si>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</si>
  <si>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</si>
  <si>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</si>
  <si>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</si>
  <si>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</si>
  <si>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</si>
  <si>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</si>
  <si>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</si>
  <si>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</si>
  <si>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</si>
  <si>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</si>
  <si>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</si>
  <si>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</si>
  <si>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</si>
  <si>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</si>
  <si>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</si>
  <si>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</si>
  <si>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</si>
  <si>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</si>
  <si>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</si>
  <si>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</si>
  <si>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</si>
  <si>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</si>
  <si>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</si>
  <si>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</si>
  <si>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</si>
  <si>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</si>
  <si>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</si>
  <si>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</si>
  <si>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</si>
  <si>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</si>
  <si>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</si>
  <si>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</si>
  <si>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</si>
  <si>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</si>
  <si>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</si>
  <si>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</si>
  <si>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</si>
  <si>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</si>
  <si>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</si>
  <si>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</si>
  <si>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</si>
  <si>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</si>
  <si>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</si>
  <si>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</si>
  <si>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</si>
  <si>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</si>
  <si>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</si>
  <si>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</si>
  <si>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</si>
  <si>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</si>
  <si>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</si>
  <si>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</si>
  <si>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</si>
  <si>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</si>
  <si>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</si>
  <si>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</si>
  <si>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</si>
  <si>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</si>
  <si>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</si>
  <si>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</si>
  <si>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</si>
  <si>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</si>
  <si>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</si>
  <si>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</si>
  <si>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</si>
  <si>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</si>
  <si>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</si>
  <si>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</si>
  <si>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</si>
  <si>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</si>
  <si>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</si>
  <si>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</si>
  <si>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</si>
  <si>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</si>
  <si>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</si>
  <si>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</si>
  <si>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</si>
  <si>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</si>
  <si>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</si>
  <si>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</si>
  <si>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</si>
  <si>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</si>
  <si>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</si>
  <si>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</si>
  <si>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</si>
  <si>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</si>
  <si>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</si>
  <si>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</si>
  <si>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</si>
  <si>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</si>
  <si>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</si>
  <si>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</si>
  <si>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</si>
  <si>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</si>
  <si>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</si>
  <si>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</si>
  <si>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</si>
  <si>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</si>
  <si>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</si>
  <si>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</si>
  <si>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</si>
  <si>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</si>
  <si>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</si>
  <si>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</si>
  <si>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</si>
  <si>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</si>
  <si>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</si>
  <si>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</si>
  <si>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</si>
  <si>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</si>
  <si>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</si>
  <si>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</si>
  <si>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</si>
  <si>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</si>
  <si>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</si>
  <si>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</si>
  <si>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</si>
  <si>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</si>
  <si>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</si>
  <si>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</si>
  <si>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</si>
  <si>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</si>
  <si>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</si>
  <si>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</si>
  <si>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</si>
  <si>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</si>
  <si>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</si>
  <si>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</si>
  <si>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</si>
  <si>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</si>
  <si>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</si>
  <si>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</si>
  <si>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</si>
  <si>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</si>
  <si>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</si>
  <si>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</si>
  <si>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</si>
  <si>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</si>
  <si>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</si>
  <si>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</si>
  <si>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</si>
  <si>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</si>
  <si>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</si>
  <si>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</si>
  <si>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</si>
  <si>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</si>
  <si>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</si>
  <si>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</si>
  <si>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</si>
  <si>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</si>
  <si>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</si>
  <si>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</si>
  <si>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</si>
  <si>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</si>
  <si>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</si>
  <si>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</si>
  <si>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</si>
  <si>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</si>
  <si>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</si>
  <si>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</si>
  <si>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</si>
  <si>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</si>
  <si>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</si>
  <si>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</si>
  <si>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</si>
  <si>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</si>
  <si>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</si>
  <si>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</si>
  <si>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</si>
  <si>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</si>
  <si>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</si>
  <si>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</si>
  <si>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</si>
  <si>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</si>
  <si>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</si>
  <si>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</si>
  <si>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</si>
  <si>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</si>
  <si>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</si>
  <si>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</si>
  <si>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</si>
  <si>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</si>
  <si>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</si>
  <si>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</si>
  <si>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</si>
  <si>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</si>
  <si>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</si>
  <si>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</si>
  <si>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</si>
  <si>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</si>
  <si>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</si>
  <si>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</si>
  <si>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</si>
  <si>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</si>
  <si>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</si>
  <si>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</si>
  <si>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</si>
  <si>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</si>
  <si>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</si>
  <si>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</si>
  <si>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</si>
  <si>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</si>
  <si>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</si>
  <si>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</si>
  <si>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</si>
  <si>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</si>
  <si>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</si>
  <si>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</si>
  <si>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</si>
  <si>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</si>
  <si>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</si>
  <si>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</si>
  <si>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</si>
  <si>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</si>
  <si>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</si>
  <si>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</si>
  <si>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</si>
  <si>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</si>
  <si>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</si>
  <si>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</si>
  <si>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</si>
  <si>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</si>
  <si>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</si>
  <si>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</si>
  <si>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</si>
  <si>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</si>
  <si>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</si>
  <si>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</si>
  <si>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</si>
  <si>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</si>
  <si>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</si>
  <si>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</si>
  <si>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</si>
  <si>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</si>
  <si>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</si>
  <si>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</si>
  <si>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</si>
  <si>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</si>
  <si>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</si>
  <si>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</si>
  <si>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</si>
  <si>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</si>
  <si>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</si>
  <si>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</si>
  <si>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</si>
  <si>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</si>
  <si>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</si>
  <si>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</si>
  <si>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</si>
  <si>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</si>
  <si>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</si>
  <si>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</si>
  <si>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</si>
  <si>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</si>
  <si>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</si>
  <si>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</si>
  <si>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</si>
  <si>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</si>
  <si>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</si>
  <si>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</si>
  <si>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</si>
  <si>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</si>
  <si>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</si>
  <si>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</si>
  <si>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</si>
  <si>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</si>
  <si>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</si>
  <si>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</si>
  <si>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</si>
  <si>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</si>
  <si>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</si>
  <si>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</si>
  <si>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</si>
  <si>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</si>
  <si>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</si>
  <si>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</si>
  <si>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</si>
  <si>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</si>
  <si>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</si>
  <si>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</si>
  <si>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</si>
  <si>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</si>
  <si>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</si>
  <si>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</si>
  <si>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</si>
  <si>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</si>
  <si>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</si>
  <si>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</si>
  <si>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</si>
  <si>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</si>
  <si>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</si>
  <si>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</si>
  <si>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</si>
  <si>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</si>
  <si>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</si>
  <si>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</si>
  <si>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</si>
  <si>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</si>
  <si>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</si>
  <si>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</si>
  <si>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</si>
  <si>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</si>
  <si>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</si>
  <si>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</si>
  <si>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</si>
  <si>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</si>
  <si>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</si>
  <si>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</si>
  <si>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</si>
  <si>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</si>
  <si>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</si>
  <si>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</si>
  <si>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</si>
  <si>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</si>
  <si>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</si>
  <si>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</si>
  <si>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</si>
  <si>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</si>
  <si>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</si>
  <si>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</si>
  <si>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</si>
  <si>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</si>
  <si>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</si>
  <si>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</si>
  <si>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</si>
  <si>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</si>
  <si>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</si>
  <si>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</si>
  <si>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</si>
  <si>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</si>
  <si>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</si>
  <si>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</si>
  <si>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</si>
  <si>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</si>
  <si>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</si>
  <si>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</si>
  <si>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</si>
  <si>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</si>
  <si>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</si>
  <si>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</si>
  <si>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</si>
  <si>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</si>
  <si>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</si>
  <si>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</si>
  <si>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</si>
  <si>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</si>
  <si>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</si>
  <si>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</si>
  <si>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</si>
  <si>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</si>
  <si>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</si>
  <si>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</si>
  <si>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</si>
  <si>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</si>
  <si>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</si>
  <si>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</si>
  <si>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</si>
  <si>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</si>
  <si>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</si>
  <si>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</si>
  <si>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</si>
  <si>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</si>
  <si>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</si>
  <si>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</si>
  <si>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</si>
  <si>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</si>
  <si>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</si>
  <si>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</si>
  <si>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</si>
  <si>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</si>
  <si>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</si>
  <si>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</si>
  <si>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</si>
  <si>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</si>
  <si>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</si>
  <si>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</si>
  <si>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</si>
  <si>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</si>
  <si>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</si>
  <si>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</si>
  <si>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</si>
  <si>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</si>
  <si>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</si>
  <si>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</si>
  <si>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</si>
  <si>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</si>
  <si>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</si>
  <si>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</si>
  <si>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</si>
  <si>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</si>
  <si>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</si>
  <si>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</si>
  <si>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</si>
  <si>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</si>
  <si>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</si>
  <si>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</si>
  <si>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</si>
  <si>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</si>
  <si>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</si>
  <si>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</si>
  <si>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</si>
  <si>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</si>
  <si>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</si>
  <si>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</si>
  <si>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</si>
  <si>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</si>
  <si>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</si>
  <si>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</si>
  <si>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</si>
  <si>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</si>
  <si>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</si>
  <si>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</si>
  <si>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</si>
  <si>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</si>
  <si>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</si>
  <si>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</si>
  <si>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</si>
  <si>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</si>
  <si>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</si>
  <si>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</si>
  <si>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</si>
  <si>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</si>
  <si>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</si>
  <si>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</si>
  <si>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</si>
  <si>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</si>
  <si>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</si>
  <si>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</si>
  <si>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</si>
  <si>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</si>
  <si>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</si>
  <si>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</si>
  <si>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</si>
  <si>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</si>
  <si>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</si>
  <si>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</si>
  <si>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</si>
  <si>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</si>
  <si>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</si>
  <si>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</si>
  <si>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</si>
  <si>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</si>
  <si>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</si>
  <si>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</si>
  <si>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</si>
  <si>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</si>
  <si>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</si>
  <si>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</si>
  <si>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</si>
  <si>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</si>
  <si>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</si>
  <si>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</si>
  <si>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</si>
  <si>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</si>
  <si>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</si>
  <si>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</si>
  <si>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</si>
  <si>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</si>
  <si>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</si>
  <si>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</si>
  <si>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</si>
  <si>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</si>
  <si>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</si>
  <si>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</si>
  <si>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</si>
  <si>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</si>
  <si>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</si>
  <si>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</si>
  <si>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</si>
  <si>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</si>
  <si>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</si>
  <si>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</si>
  <si>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</si>
  <si>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</si>
  <si>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</si>
  <si>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</si>
  <si>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</si>
  <si>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</si>
  <si>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</si>
  <si>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</si>
  <si>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</si>
  <si>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</si>
  <si>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</si>
  <si>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</si>
  <si>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</si>
  <si>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</si>
  <si>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</si>
  <si>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</si>
  <si>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</si>
  <si>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</si>
  <si>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</si>
  <si>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</si>
  <si>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</si>
  <si>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</si>
  <si>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</si>
  <si>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</si>
  <si>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</si>
  <si>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</si>
  <si>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</si>
  <si>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</si>
  <si>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</si>
  <si>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</si>
  <si>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</si>
  <si>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</si>
  <si>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</si>
  <si>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</si>
  <si>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</si>
  <si>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</si>
  <si>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</si>
  <si>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</si>
  <si>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</si>
  <si>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</si>
  <si>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</si>
  <si>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</si>
  <si>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</si>
  <si>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</si>
  <si>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</si>
  <si>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</si>
  <si>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</si>
  <si>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</si>
  <si>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</si>
  <si>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</si>
  <si>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</si>
  <si>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</si>
  <si>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</si>
  <si>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</si>
  <si>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</si>
  <si>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</si>
  <si>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</si>
  <si>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</si>
  <si>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</si>
  <si>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</si>
  <si>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</si>
  <si>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</si>
  <si>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</si>
  <si>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</si>
  <si>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</si>
  <si>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</si>
  <si>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</si>
  <si>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</si>
  <si>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</si>
  <si>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</si>
  <si>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</si>
  <si>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</si>
  <si>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</si>
  <si>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</si>
  <si>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</si>
  <si>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</si>
  <si>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</si>
  <si>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</si>
  <si>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</si>
  <si>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</si>
  <si>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</si>
  <si>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</si>
  <si>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</si>
  <si>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</si>
  <si>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</si>
  <si>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</si>
  <si>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</si>
  <si>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</si>
  <si>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</si>
  <si>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</si>
  <si>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</si>
  <si>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</si>
  <si>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</si>
  <si>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</si>
  <si>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</si>
  <si>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</si>
  <si>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</si>
  <si>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</si>
  <si>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</si>
  <si>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</si>
  <si>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</si>
  <si>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</si>
  <si>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</si>
  <si>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</si>
  <si>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</si>
  <si>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</si>
  <si>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</si>
  <si>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</si>
  <si>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</si>
  <si>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</si>
  <si>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</si>
  <si>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</si>
  <si>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</si>
  <si>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</si>
  <si>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</si>
  <si>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</si>
  <si>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</si>
  <si>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</si>
  <si>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</si>
  <si>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</si>
  <si>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</si>
  <si>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</si>
  <si>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</si>
  <si>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</si>
  <si>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</si>
  <si>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</si>
  <si>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</si>
  <si>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</si>
  <si>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</si>
  <si>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</si>
  <si>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</si>
  <si>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</si>
  <si>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</si>
  <si>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</si>
  <si>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</si>
  <si>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</si>
  <si>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</si>
  <si>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</si>
  <si>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</si>
  <si>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</si>
  <si>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</si>
  <si>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</si>
  <si>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</si>
  <si>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</si>
  <si>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</si>
  <si>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</si>
  <si>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</si>
  <si>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</si>
  <si>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</si>
  <si>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</si>
  <si>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</si>
  <si>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</si>
  <si>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</si>
  <si>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</si>
  <si>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</si>
  <si>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</si>
  <si>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</si>
  <si>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</si>
  <si>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</si>
  <si>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</si>
  <si>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</si>
  <si>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</si>
  <si>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</si>
  <si>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</si>
  <si>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</si>
  <si>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</si>
  <si>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</si>
  <si>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</si>
  <si>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</si>
  <si>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</si>
  <si>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</si>
  <si>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</si>
  <si>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</si>
  <si>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</si>
  <si>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</si>
  <si>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</si>
  <si>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</si>
  <si>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</si>
  <si>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</si>
  <si>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</si>
  <si>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</si>
  <si>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</si>
  <si>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</si>
  <si>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</si>
  <si>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</si>
  <si>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</si>
  <si>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</si>
  <si>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</si>
  <si>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</si>
  <si>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</si>
  <si>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</si>
  <si>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</si>
  <si>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</si>
  <si>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</si>
  <si>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</si>
  <si>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</si>
  <si>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</si>
  <si>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</si>
  <si>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</si>
  <si>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</si>
  <si>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</si>
  <si>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</si>
  <si>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</si>
  <si>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</si>
  <si>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</si>
  <si>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</si>
  <si>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</si>
  <si>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</si>
  <si>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</si>
  <si>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</si>
  <si>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</si>
  <si>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</si>
  <si>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</si>
  <si>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</si>
  <si>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</si>
  <si>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</si>
  <si>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</si>
  <si>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</si>
  <si>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</si>
  <si>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</si>
  <si>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</si>
  <si>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</si>
  <si>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</si>
  <si>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</si>
  <si>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</si>
  <si>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</si>
  <si>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</si>
  <si>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</si>
  <si>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</si>
  <si>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</si>
  <si>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</si>
  <si>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</si>
  <si>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</si>
  <si>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</si>
  <si>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</si>
  <si>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</si>
  <si>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</si>
  <si>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</si>
  <si>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</si>
  <si>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</si>
  <si>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</si>
  <si>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</si>
  <si>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</si>
  <si>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</si>
  <si>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</si>
  <si>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</si>
  <si>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</si>
  <si>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</si>
  <si>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</si>
  <si>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</si>
  <si>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</si>
  <si>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</si>
  <si>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</si>
  <si>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</si>
  <si>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</si>
  <si>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</si>
  <si>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</si>
  <si>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</si>
  <si>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</si>
  <si>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</si>
  <si>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</si>
  <si>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</si>
  <si>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</si>
  <si>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</si>
  <si>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</si>
  <si>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</si>
  <si>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</si>
  <si>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</si>
  <si>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</si>
  <si>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</si>
  <si>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</si>
  <si>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</si>
  <si>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</si>
  <si>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</si>
  <si>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</si>
  <si>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</si>
  <si>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</si>
  <si>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</si>
  <si>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</si>
  <si>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</si>
  <si>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</si>
  <si>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</si>
  <si>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</si>
  <si>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</si>
  <si>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</si>
  <si>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</si>
  <si>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</si>
  <si>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</si>
  <si>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</si>
  <si>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</si>
  <si>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</si>
  <si>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</si>
  <si>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</si>
  <si>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</si>
  <si>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</si>
  <si>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</si>
  <si>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</si>
  <si>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</si>
  <si>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</si>
  <si>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</si>
  <si>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</si>
  <si>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</si>
  <si>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</si>
  <si>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</si>
  <si>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</si>
  <si>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</si>
  <si>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</si>
  <si>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</si>
  <si>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</si>
  <si>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</si>
  <si>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</si>
  <si>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</si>
  <si>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</si>
  <si>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</si>
  <si>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</si>
  <si>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</si>
  <si>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</si>
  <si>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</si>
  <si>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</si>
  <si>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</si>
  <si>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</si>
  <si>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</si>
  <si>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</si>
  <si>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</si>
  <si>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</si>
  <si>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</si>
  <si>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</si>
  <si>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</si>
  <si>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</si>
  <si>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</si>
  <si>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</si>
  <si>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</si>
  <si>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</si>
  <si>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</si>
  <si>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</si>
  <si>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</si>
  <si>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</si>
  <si>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</si>
  <si>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</si>
  <si>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</si>
  <si>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</si>
  <si>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</si>
  <si>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</si>
  <si>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</si>
  <si>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</si>
  <si>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</si>
  <si>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</si>
  <si>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</si>
  <si>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</si>
  <si>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</si>
  <si>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</si>
  <si>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</si>
  <si>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</si>
  <si>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</si>
  <si>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</si>
  <si>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</si>
  <si>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</si>
  <si>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</si>
  <si>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</si>
  <si>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</si>
  <si>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</si>
  <si>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</si>
  <si>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</si>
  <si>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</si>
  <si>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</si>
  <si>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</si>
  <si>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</si>
  <si>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</si>
  <si>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</si>
  <si>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</si>
  <si>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</si>
  <si>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</si>
  <si>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</si>
  <si>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</si>
  <si>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</si>
  <si>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</si>
  <si>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</si>
  <si>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</si>
  <si>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</si>
  <si>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</si>
  <si>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</si>
  <si>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</si>
  <si>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</si>
  <si>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</si>
  <si>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</si>
  <si>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</si>
  <si>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</si>
  <si>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</si>
  <si>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</si>
  <si>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</si>
  <si>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</si>
  <si>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</si>
  <si>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</si>
  <si>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</si>
  <si>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</si>
  <si>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</si>
  <si>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</si>
  <si>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</si>
  <si>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</si>
  <si>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</si>
  <si>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</si>
  <si>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</si>
  <si>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</si>
  <si>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</si>
  <si>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</si>
  <si>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</si>
  <si>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</si>
  <si>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</si>
  <si>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</si>
  <si>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</si>
  <si>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</si>
  <si>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</si>
  <si>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</si>
  <si>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</si>
  <si>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</si>
  <si>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</si>
  <si>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</si>
  <si>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</si>
  <si>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</si>
  <si>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</si>
  <si>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</si>
  <si>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</si>
  <si>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</si>
  <si>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</si>
  <si>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</si>
  <si>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</si>
  <si>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</si>
  <si>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</si>
  <si>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</si>
  <si>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</si>
  <si>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</si>
  <si>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</si>
  <si>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</si>
  <si>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</si>
  <si>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</si>
  <si>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</si>
  <si>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</si>
  <si>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</si>
  <si>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</si>
  <si>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</si>
  <si>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</si>
  <si>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</si>
  <si>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</si>
  <si>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</si>
  <si>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</si>
  <si>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</si>
  <si>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</si>
  <si>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</si>
  <si>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</si>
  <si>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</si>
  <si>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</si>
  <si>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</si>
  <si>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</si>
  <si>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</si>
  <si>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</si>
  <si>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</si>
  <si>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</si>
  <si>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</si>
  <si>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</si>
  <si>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</si>
  <si>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</si>
  <si>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</si>
  <si>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</si>
  <si>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</si>
  <si>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</si>
  <si>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</si>
  <si>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</si>
  <si>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</si>
  <si>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</si>
  <si>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</si>
  <si>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</si>
  <si>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</si>
  <si>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</si>
  <si>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</si>
  <si>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</si>
  <si>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</si>
  <si>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</si>
  <si>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</si>
  <si>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</si>
  <si>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</si>
  <si>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</si>
  <si>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</si>
  <si>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</si>
  <si>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</si>
  <si>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</si>
  <si>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</si>
  <si>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</si>
  <si>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</si>
  <si>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</si>
  <si>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</si>
  <si>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</si>
  <si>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</si>
  <si>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</si>
  <si>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</si>
  <si>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</si>
  <si>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</si>
  <si>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</si>
  <si>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</si>
  <si>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</si>
  <si>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</si>
  <si>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</si>
  <si>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</si>
  <si>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</si>
  <si>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</si>
  <si>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</si>
  <si>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</si>
  <si>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</si>
  <si>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</si>
  <si>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</si>
  <si>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</si>
  <si>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</si>
  <si>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</si>
  <si>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</si>
  <si>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</si>
  <si>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</si>
  <si>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</si>
  <si>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</si>
  <si>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</si>
  <si>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</si>
  <si>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</si>
  <si>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</si>
  <si>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</si>
  <si>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</si>
  <si>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</si>
  <si>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</si>
  <si>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</si>
  <si>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</si>
  <si>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</si>
  <si>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</si>
  <si>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</si>
  <si>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</si>
  <si>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</si>
  <si>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</si>
  <si>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</si>
  <si>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</si>
  <si>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</si>
  <si>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</si>
  <si>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</si>
  <si>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</si>
  <si>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</si>
  <si>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</si>
  <si>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</si>
  <si>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</si>
  <si>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</si>
  <si>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</si>
  <si>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</si>
  <si>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</si>
  <si>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</si>
  <si>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</si>
  <si>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</si>
  <si>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</si>
  <si>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</si>
  <si>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</si>
  <si>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</si>
  <si>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</si>
  <si>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</si>
  <si>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</si>
  <si>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</si>
  <si>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</si>
  <si>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</si>
  <si>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</si>
  <si>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</si>
  <si>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</si>
  <si>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</si>
  <si>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</si>
  <si>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</si>
  <si>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</si>
  <si>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</si>
  <si>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</si>
  <si>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</si>
  <si>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</si>
  <si>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</si>
  <si>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</si>
  <si>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</si>
  <si>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</si>
  <si>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</si>
  <si>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</si>
  <si>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</si>
  <si>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</si>
  <si>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</si>
  <si>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</si>
  <si>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</si>
  <si>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</si>
  <si>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</si>
  <si>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</si>
  <si>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</si>
  <si>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</si>
  <si>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</si>
  <si>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</si>
  <si>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</si>
  <si>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</si>
  <si>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</si>
  <si>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</si>
  <si>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</si>
  <si>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</si>
  <si>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</si>
  <si>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</si>
  <si>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</si>
  <si>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</si>
  <si>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</si>
  <si>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</si>
  <si>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</si>
  <si>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</si>
  <si>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</si>
  <si>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</si>
  <si>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</si>
  <si>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</si>
  <si>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</si>
  <si>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</si>
  <si>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</si>
  <si>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</si>
  <si>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</si>
  <si>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</si>
  <si>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</si>
  <si>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</si>
  <si>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</si>
  <si>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</si>
  <si>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</si>
  <si>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</si>
  <si>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</si>
  <si>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</si>
  <si>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</si>
  <si>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</si>
  <si>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</si>
  <si>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</si>
  <si>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</si>
  <si>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</si>
  <si>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</si>
  <si>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</si>
  <si>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</si>
  <si>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</si>
  <si>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</si>
  <si>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</si>
  <si>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</si>
  <si>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</si>
  <si>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</si>
  <si>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</si>
  <si>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</si>
  <si>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</si>
  <si>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</si>
  <si>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</si>
  <si>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</si>
  <si>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</si>
  <si>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</si>
  <si>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</si>
  <si>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</si>
  <si>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</si>
  <si>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</si>
  <si>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</si>
  <si>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</si>
  <si>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</si>
  <si>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</si>
  <si>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</si>
  <si>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</si>
  <si>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</si>
  <si>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</si>
  <si>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</si>
  <si>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</si>
  <si>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</si>
  <si>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</si>
  <si>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</si>
  <si>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</si>
  <si>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</si>
  <si>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</si>
  <si>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</si>
  <si>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</si>
  <si>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</si>
  <si>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</si>
  <si>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</si>
  <si>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</si>
  <si>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</si>
  <si>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</si>
  <si>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</si>
  <si>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</si>
  <si>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</si>
  <si>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</si>
  <si>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</si>
  <si>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</si>
  <si>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</si>
  <si>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</si>
  <si>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</si>
  <si>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</si>
  <si>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</si>
  <si>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</si>
  <si>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</si>
  <si>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</si>
  <si>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</si>
  <si>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</si>
  <si>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</si>
  <si>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</si>
  <si>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</si>
  <si>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</si>
  <si>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</si>
  <si>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</si>
  <si>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</si>
  <si>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</si>
  <si>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</si>
  <si>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</si>
  <si>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</si>
  <si>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</si>
  <si>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</si>
  <si>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</si>
  <si>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</si>
  <si>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</si>
  <si>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</si>
  <si>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</si>
  <si>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</si>
  <si>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</si>
  <si>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</si>
  <si>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</si>
  <si>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</si>
  <si>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</si>
  <si>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</si>
  <si>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</si>
  <si>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</si>
  <si>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</si>
  <si>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</si>
  <si>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</si>
  <si>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</si>
  <si>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</si>
  <si>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</si>
  <si>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</si>
  <si>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</si>
  <si>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</si>
  <si>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</si>
  <si>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</si>
  <si>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</si>
  <si>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</si>
  <si>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</si>
  <si>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</si>
  <si>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</si>
  <si>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</si>
  <si>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</si>
  <si>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</si>
  <si>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</si>
  <si>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</si>
  <si>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</si>
  <si>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</si>
  <si>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</si>
  <si>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</si>
  <si>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</si>
  <si>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</si>
  <si>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</si>
  <si>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</si>
  <si>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</si>
  <si>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</si>
  <si>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</si>
  <si>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</si>
  <si>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</si>
  <si>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</si>
  <si>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</si>
  <si>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</si>
  <si>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</si>
  <si>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</si>
  <si>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</si>
  <si>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</si>
  <si>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</si>
  <si>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</si>
  <si>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</si>
  <si>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</si>
  <si>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</si>
  <si>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</si>
  <si>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</si>
  <si>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</si>
  <si>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</si>
  <si>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</si>
  <si>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</si>
  <si>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</si>
  <si>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</si>
  <si>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</si>
  <si>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</si>
  <si>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</si>
  <si>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</si>
  <si>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</si>
  <si>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</si>
  <si>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</si>
  <si>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</si>
  <si>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</si>
  <si>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</si>
  <si>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</si>
  <si>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</si>
  <si>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</si>
  <si>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</si>
  <si>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</si>
  <si>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</si>
  <si>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</si>
  <si>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</si>
  <si>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</si>
  <si>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</si>
  <si>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</si>
  <si>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</si>
  <si>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</si>
  <si>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</si>
  <si>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</si>
  <si>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</si>
  <si>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</si>
  <si>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</si>
  <si>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</si>
  <si>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</si>
  <si>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</si>
  <si>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</si>
  <si>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</si>
  <si>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</si>
  <si>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</si>
  <si>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</si>
  <si>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</si>
  <si>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</si>
  <si>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</si>
  <si>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</si>
  <si>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</si>
  <si>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</si>
  <si>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</si>
  <si>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</si>
  <si>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</si>
  <si>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</si>
  <si>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</si>
  <si>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</si>
  <si>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</si>
  <si>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</si>
  <si>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</si>
  <si>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</si>
  <si>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</si>
  <si>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</si>
  <si>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</si>
  <si>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</si>
  <si>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</si>
  <si>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</si>
  <si>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</si>
  <si>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</si>
  <si>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</si>
  <si>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</si>
  <si>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</si>
  <si>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</si>
  <si>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</si>
  <si>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</si>
  <si>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</si>
  <si>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</si>
  <si>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</si>
  <si>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</si>
  <si>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</si>
  <si>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</si>
  <si>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</si>
  <si>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</si>
  <si>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</si>
  <si>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</si>
  <si>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</si>
  <si>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</si>
  <si>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</si>
  <si>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</si>
  <si>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</si>
  <si>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</si>
  <si>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</si>
  <si>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</si>
  <si>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</si>
  <si>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</si>
  <si>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</si>
  <si>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</si>
  <si>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</si>
  <si>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</si>
  <si>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</si>
  <si>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</si>
  <si>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</si>
  <si>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</si>
  <si>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</si>
  <si>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</si>
  <si>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</si>
  <si>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</si>
  <si>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</si>
  <si>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</si>
  <si>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</si>
  <si>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</si>
  <si>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</si>
  <si>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</si>
  <si>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</si>
  <si>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</si>
  <si>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</si>
  <si>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</si>
  <si>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</si>
  <si>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</si>
  <si>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</si>
  <si>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</si>
  <si>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</si>
  <si>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</si>
  <si>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</si>
  <si>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</si>
  <si>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</si>
  <si>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</si>
  <si>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</si>
  <si>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</si>
  <si>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</si>
  <si>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</si>
  <si>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</si>
  <si>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</si>
  <si>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</si>
  <si>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</si>
  <si>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</si>
  <si>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</si>
  <si>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</si>
  <si>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</si>
  <si>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</si>
  <si>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</si>
  <si>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</si>
  <si>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</si>
  <si>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</si>
  <si>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</si>
  <si>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</si>
  <si>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</si>
  <si>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</si>
  <si>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</si>
  <si>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</si>
  <si>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</si>
  <si>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</si>
  <si>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</si>
  <si>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</si>
  <si>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</si>
  <si>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</si>
  <si>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</si>
  <si>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</si>
  <si>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</si>
  <si>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</si>
  <si>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</si>
  <si>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</si>
  <si>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</si>
  <si>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</si>
  <si>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</si>
  <si>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</si>
  <si>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</si>
  <si>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</si>
  <si>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</si>
  <si>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</si>
  <si>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</si>
  <si>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</si>
  <si>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</si>
  <si>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</si>
  <si>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</si>
  <si>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</si>
  <si>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</si>
  <si>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</si>
  <si>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</si>
  <si>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</si>
  <si>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</si>
  <si>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</si>
  <si>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</si>
  <si>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</si>
  <si>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</si>
  <si>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</si>
  <si>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</si>
  <si>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</si>
  <si>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</si>
  <si>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</si>
  <si>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</si>
  <si>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</si>
  <si>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</si>
  <si>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</si>
  <si>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</si>
  <si>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</si>
  <si>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</si>
  <si>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</si>
  <si>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</si>
  <si>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</si>
  <si>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</si>
  <si>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</si>
  <si>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</si>
  <si>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</si>
  <si>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</si>
  <si>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</si>
  <si>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</si>
  <si>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</si>
  <si>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</si>
  <si>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</si>
  <si>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</si>
  <si>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</si>
  <si>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</si>
  <si>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</si>
  <si>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</si>
  <si>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</si>
  <si>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</si>
  <si>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</si>
  <si>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</si>
  <si>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</si>
  <si>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</si>
  <si>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</si>
  <si>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</si>
  <si>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</si>
  <si>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</si>
  <si>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</si>
  <si>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</si>
  <si>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</si>
  <si>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</si>
  <si>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</si>
  <si>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</si>
  <si>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</si>
  <si>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</si>
  <si>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</si>
  <si>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</si>
  <si>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</si>
  <si>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</si>
  <si>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</si>
  <si>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</si>
  <si>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</si>
  <si>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</si>
  <si>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</si>
  <si>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</si>
  <si>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</si>
  <si>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</si>
  <si>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</si>
  <si>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</si>
  <si>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</si>
  <si>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</si>
  <si>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</si>
  <si>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</si>
  <si>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</si>
  <si>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</si>
  <si>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</si>
  <si>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</si>
  <si>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</si>
  <si>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</si>
  <si>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</si>
  <si>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</si>
  <si>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</si>
  <si>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</si>
  <si>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</si>
  <si>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</si>
  <si>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</si>
  <si>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</si>
  <si>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</si>
  <si>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</si>
  <si>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</si>
  <si>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</si>
  <si>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</si>
  <si>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</si>
  <si>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</si>
  <si>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</si>
  <si>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</si>
  <si>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</si>
  <si>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</si>
  <si>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</si>
  <si>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</si>
  <si>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</si>
  <si>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</si>
  <si>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</si>
  <si>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</si>
  <si>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</si>
  <si>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</si>
  <si>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</si>
  <si>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</si>
  <si>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</si>
  <si>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</si>
  <si>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</si>
  <si>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</si>
  <si>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</si>
  <si>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</si>
  <si>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</si>
  <si>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</si>
  <si>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</si>
  <si>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</si>
  <si>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</si>
  <si>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</si>
  <si>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</si>
  <si>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</si>
  <si>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</si>
  <si>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</si>
  <si>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</si>
  <si>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</si>
  <si>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</si>
  <si>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</si>
  <si>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</si>
  <si>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</si>
  <si>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</si>
  <si>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</si>
  <si>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</si>
  <si>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</si>
  <si>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</si>
  <si>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</si>
  <si>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</si>
  <si>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</si>
  <si>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</si>
  <si>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</si>
  <si>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</si>
  <si>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</si>
  <si>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</si>
  <si>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</si>
  <si>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</si>
  <si>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</si>
  <si>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</si>
  <si>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</si>
  <si>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</si>
  <si>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</si>
  <si>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</si>
  <si>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</si>
  <si>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</si>
  <si>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</si>
  <si>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</si>
  <si>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</si>
  <si>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</si>
  <si>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</si>
  <si>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</si>
  <si>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</si>
  <si>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</si>
  <si>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</si>
  <si>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</si>
  <si>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</si>
  <si>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</si>
  <si>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</si>
  <si>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</si>
  <si>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</si>
  <si>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</si>
  <si>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</si>
  <si>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</si>
  <si>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</si>
  <si>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</si>
  <si>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</si>
  <si>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</si>
  <si>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</si>
  <si>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</si>
  <si>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</si>
  <si>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</si>
  <si>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</si>
  <si>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</si>
  <si>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</si>
  <si>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</si>
  <si>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</si>
  <si>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</si>
  <si>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</si>
  <si>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</si>
  <si>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</si>
  <si>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</si>
  <si>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</si>
  <si>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</si>
  <si>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</si>
  <si>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</si>
  <si>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</si>
  <si>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</si>
  <si>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</si>
  <si>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</si>
  <si>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</si>
  <si>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</si>
  <si>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</si>
  <si>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</si>
  <si>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</si>
  <si>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</si>
  <si>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</si>
  <si>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</si>
  <si>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</si>
  <si>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</si>
  <si>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</si>
  <si>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</si>
  <si>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</si>
  <si>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</si>
  <si>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</si>
  <si>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</si>
  <si>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</si>
  <si>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</si>
  <si>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</si>
  <si>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</si>
  <si>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</si>
  <si>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</si>
  <si>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</si>
  <si>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</si>
  <si>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</si>
  <si>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</si>
  <si>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</si>
  <si>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</si>
  <si>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</si>
  <si>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</si>
  <si>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</si>
  <si>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</si>
  <si>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</si>
  <si>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</si>
  <si>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</si>
  <si>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</si>
  <si>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</si>
  <si>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</si>
  <si>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</si>
  <si>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</si>
  <si>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</si>
  <si>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</si>
  <si>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</si>
  <si>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</si>
  <si>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</si>
  <si>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</si>
  <si>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</si>
  <si>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</si>
  <si>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</si>
  <si>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</si>
  <si>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</si>
  <si>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</si>
  <si>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</si>
  <si>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</si>
  <si>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</si>
  <si>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</si>
  <si>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</si>
  <si>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</si>
  <si>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</si>
  <si>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</si>
  <si>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</si>
  <si>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</si>
  <si>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</si>
  <si>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</si>
  <si>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</si>
  <si>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</si>
  <si>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</si>
  <si>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</si>
  <si>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</si>
  <si>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</si>
  <si>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</si>
  <si>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</si>
  <si>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</si>
  <si>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</si>
  <si>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</si>
  <si>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</si>
  <si>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</si>
  <si>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</si>
  <si>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</si>
  <si>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</si>
  <si>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</si>
  <si>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</si>
  <si>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</si>
  <si>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</si>
  <si>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</si>
  <si>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</si>
  <si>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</si>
  <si>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</si>
  <si>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</si>
  <si>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</si>
  <si>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</si>
  <si>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</si>
  <si>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</si>
  <si>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</si>
  <si>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</si>
  <si>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</si>
  <si>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</si>
  <si>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</si>
  <si>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</si>
  <si>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</si>
  <si>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</si>
  <si>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</si>
  <si>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</si>
  <si>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</si>
  <si>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</si>
  <si>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</si>
  <si>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</si>
  <si>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</si>
  <si>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</si>
  <si>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</si>
  <si>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</si>
  <si>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</si>
  <si>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</si>
  <si>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</si>
  <si>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</si>
  <si>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</si>
  <si>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</si>
  <si>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</si>
  <si>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</si>
  <si>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</si>
  <si>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</si>
  <si>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</si>
  <si>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</si>
  <si>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</si>
  <si>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</si>
  <si>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</si>
  <si>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</si>
  <si>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</si>
  <si>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</si>
  <si>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</si>
  <si>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</si>
  <si>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</si>
  <si>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</si>
  <si>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</si>
  <si>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</si>
  <si>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</si>
  <si>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</si>
  <si>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</si>
  <si>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</si>
  <si>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</si>
  <si>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</si>
  <si>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</si>
  <si>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</si>
  <si>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</si>
  <si>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</si>
  <si>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</si>
  <si>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</si>
  <si>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</si>
  <si>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</si>
  <si>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</si>
  <si>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</si>
  <si>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</si>
  <si>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</si>
  <si>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</si>
  <si>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</si>
  <si>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</si>
  <si>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</si>
  <si>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</si>
  <si>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</si>
  <si>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</si>
  <si>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</si>
  <si>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</si>
  <si>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</si>
  <si>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</si>
  <si>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</si>
  <si>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</si>
  <si>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</si>
  <si>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</si>
  <si>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</si>
  <si>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</si>
  <si>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</si>
  <si>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</si>
  <si>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</si>
  <si>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</si>
  <si>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</si>
  <si>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</si>
  <si>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</si>
  <si>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</si>
  <si>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</si>
  <si>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</si>
  <si>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</si>
  <si>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</si>
  <si>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</si>
  <si>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</si>
  <si>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</si>
  <si>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</si>
  <si>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</si>
  <si>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</si>
  <si>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</si>
  <si>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</si>
  <si>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</si>
  <si>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</si>
  <si>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</si>
  <si>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</si>
  <si>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</si>
  <si>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</si>
  <si>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</si>
  <si>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</si>
  <si>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</si>
  <si>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</si>
  <si>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</si>
  <si>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</si>
  <si>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</si>
  <si>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</si>
  <si>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</si>
  <si>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</si>
  <si>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</si>
  <si>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</si>
  <si>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</si>
  <si>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</si>
  <si>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</si>
  <si>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</si>
  <si>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</si>
  <si>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</si>
  <si>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</si>
  <si>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</si>
  <si>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</si>
  <si>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</si>
  <si>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</si>
  <si>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</si>
  <si>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</si>
  <si>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</si>
  <si>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</si>
  <si>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</si>
  <si>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</si>
  <si>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</si>
  <si>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</si>
  <si>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</si>
  <si>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</si>
  <si>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</si>
  <si>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</si>
  <si>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</si>
  <si>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</si>
  <si>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</si>
  <si>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</si>
  <si>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</si>
  <si>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</si>
  <si>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</si>
  <si>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</si>
  <si>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</si>
  <si>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</si>
  <si>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</si>
  <si>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</si>
  <si>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</si>
  <si>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</si>
  <si>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</si>
  <si>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</si>
  <si>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</si>
  <si>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</si>
  <si>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</si>
  <si>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</si>
  <si>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</si>
  <si>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</si>
  <si>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</si>
  <si>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</si>
  <si>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</si>
  <si>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</si>
  <si>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</si>
  <si>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</si>
  <si>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</si>
  <si>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</si>
  <si>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</si>
  <si>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</si>
  <si>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</si>
  <si>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</si>
  <si>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</si>
  <si>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</si>
  <si>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</si>
  <si>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</si>
  <si>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</si>
  <si>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</si>
  <si>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</si>
  <si>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</si>
  <si>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</si>
  <si>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</si>
  <si>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</si>
  <si>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</si>
  <si>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</si>
  <si>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</si>
  <si>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</si>
  <si>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</si>
  <si>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</si>
  <si>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</si>
  <si>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</si>
  <si>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</si>
  <si>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</si>
  <si>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</si>
  <si>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</si>
  <si>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</si>
  <si>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</si>
  <si>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</si>
  <si>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</si>
  <si>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</si>
  <si>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</si>
  <si>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</si>
  <si>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</si>
  <si>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</si>
  <si>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</si>
  <si>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</si>
  <si>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</si>
  <si>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</si>
  <si>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</si>
  <si>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</si>
  <si>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</si>
  <si>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</si>
  <si>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</si>
  <si>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</si>
  <si>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</si>
  <si>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</si>
  <si>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</si>
  <si>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</si>
  <si>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</si>
  <si>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</si>
  <si>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</si>
  <si>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</si>
  <si>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</si>
  <si>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</si>
  <si>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</si>
  <si>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</si>
  <si>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</si>
  <si>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</si>
  <si>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</si>
  <si>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</si>
  <si>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</si>
  <si>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</si>
  <si>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</si>
  <si>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</si>
  <si>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</si>
  <si>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</si>
  <si>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</si>
  <si>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</si>
  <si>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</si>
  <si>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</si>
  <si>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</si>
  <si>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</si>
  <si>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</si>
  <si>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</si>
  <si>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</si>
  <si>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</si>
  <si>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</si>
  <si>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</si>
  <si>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</si>
  <si>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</si>
  <si>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</si>
  <si>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</si>
  <si>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</si>
  <si>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</si>
  <si>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</si>
  <si>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</si>
  <si>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</si>
  <si>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</si>
  <si>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</si>
  <si>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</si>
  <si>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</si>
  <si>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</si>
  <si>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</si>
  <si>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</si>
  <si>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</si>
  <si>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</si>
  <si>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</si>
  <si>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</si>
  <si>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</si>
  <si>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</si>
  <si>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</si>
  <si>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</si>
  <si>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</si>
  <si>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</si>
  <si>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</si>
  <si>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</si>
  <si>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</si>
  <si>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</si>
  <si>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</si>
  <si>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</si>
  <si>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</si>
  <si>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</si>
  <si>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</si>
  <si>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</si>
  <si>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</si>
  <si>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</si>
  <si>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</si>
  <si>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</si>
  <si>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</si>
  <si>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</si>
  <si>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</si>
  <si>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</si>
  <si>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</si>
  <si>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</si>
  <si>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</si>
  <si>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</si>
  <si>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</si>
  <si>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</si>
  <si>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</si>
  <si>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</si>
  <si>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</si>
  <si>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</si>
  <si>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</si>
  <si>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</si>
  <si>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</si>
  <si>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</si>
  <si>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</si>
  <si>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</si>
  <si>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</si>
  <si>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</si>
  <si>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</si>
  <si>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</si>
  <si>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</si>
  <si>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</si>
  <si>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</si>
  <si>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</si>
  <si>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</si>
  <si>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</si>
  <si>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</si>
  <si>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</si>
  <si>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</si>
  <si>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</si>
  <si>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</si>
  <si>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</si>
  <si>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</si>
  <si>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</si>
  <si>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</si>
  <si>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</si>
  <si>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</si>
  <si>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</si>
  <si>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</si>
  <si>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</si>
  <si>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</si>
  <si>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</si>
  <si>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</si>
  <si>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</si>
  <si>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</si>
  <si>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</si>
  <si>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</si>
  <si>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</si>
  <si>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</si>
  <si>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</si>
  <si>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</si>
  <si>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</si>
  <si>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</si>
  <si>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</si>
  <si>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</si>
  <si>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</si>
  <si>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</si>
  <si>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</si>
  <si>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</si>
  <si>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</si>
  <si>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</si>
  <si>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</si>
  <si>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</si>
  <si>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</si>
  <si>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</si>
  <si>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</si>
  <si>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</si>
  <si>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</si>
  <si>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</si>
  <si>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</si>
  <si>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</si>
  <si>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</si>
  <si>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</si>
  <si>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</si>
  <si>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</si>
  <si>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</si>
  <si>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</si>
  <si>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</si>
  <si>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</si>
  <si>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</si>
  <si>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</si>
  <si>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</si>
  <si>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</si>
  <si>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</si>
  <si>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</si>
  <si>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</si>
  <si>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</si>
  <si>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</si>
  <si>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</si>
  <si>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</si>
  <si>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</si>
  <si>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</si>
  <si>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</si>
  <si>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</si>
  <si>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</si>
  <si>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</si>
  <si>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</si>
  <si>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</si>
  <si>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</si>
  <si>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</si>
  <si>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</si>
  <si>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</si>
  <si>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</si>
  <si>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</si>
  <si>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</si>
  <si>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</si>
  <si>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</si>
  <si>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</si>
  <si>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</si>
  <si>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</si>
  <si>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</si>
  <si>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</si>
  <si>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</si>
  <si>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</si>
  <si>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</si>
  <si>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</si>
  <si>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</si>
  <si>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</si>
  <si>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</si>
  <si>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</si>
  <si>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</si>
  <si>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</si>
  <si>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</si>
  <si>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</si>
  <si>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</si>
  <si>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</si>
  <si>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</si>
  <si>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</si>
  <si>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</si>
  <si>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</si>
  <si>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</si>
  <si>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</si>
  <si>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</si>
  <si>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</si>
  <si>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</si>
  <si>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</si>
  <si>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</si>
  <si>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</si>
  <si>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</si>
  <si>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</si>
  <si>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</si>
  <si>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</si>
  <si>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</si>
  <si>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</si>
  <si>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</si>
  <si>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</si>
  <si>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</si>
  <si>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</si>
  <si>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</si>
  <si>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</si>
  <si>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</si>
  <si>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</si>
  <si>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</si>
  <si>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</si>
  <si>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</si>
  <si>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</si>
  <si>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</si>
  <si>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</si>
  <si>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</si>
  <si>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</si>
  <si>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</si>
  <si>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</si>
  <si>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</si>
  <si>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</si>
  <si>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</si>
  <si>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</si>
  <si>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</si>
  <si>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</si>
  <si>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</si>
  <si>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</si>
  <si>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</si>
  <si>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</si>
  <si>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</si>
  <si>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</si>
  <si>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</si>
  <si>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</si>
  <si>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</si>
  <si>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</si>
  <si>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</si>
  <si>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</si>
  <si>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</si>
  <si>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</si>
  <si>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</si>
  <si>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</si>
  <si>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</si>
  <si>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</si>
  <si>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</si>
  <si>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</si>
  <si>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</si>
  <si>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</si>
  <si>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</si>
  <si>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</si>
  <si>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</si>
  <si>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</si>
  <si>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</si>
  <si>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</si>
  <si>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</si>
  <si>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</si>
  <si>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</si>
  <si>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</si>
  <si>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</si>
  <si>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</si>
  <si>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</si>
  <si>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</si>
  <si>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</si>
  <si>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</si>
  <si>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</si>
  <si>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</si>
  <si>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</si>
  <si>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</si>
  <si>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</si>
  <si>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</si>
  <si>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</si>
  <si>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</si>
  <si>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</si>
  <si>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</si>
  <si>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</si>
  <si>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</si>
  <si>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</si>
  <si>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</si>
  <si>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</si>
  <si>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</si>
  <si>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</si>
  <si>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</si>
  <si>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</si>
  <si>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</si>
  <si>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</si>
  <si>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</si>
  <si>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</si>
  <si>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</si>
  <si>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</si>
  <si>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</si>
  <si>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</si>
  <si>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</si>
  <si>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</si>
  <si>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</si>
  <si>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</si>
  <si>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</si>
  <si>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</si>
  <si>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</si>
  <si>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</si>
  <si>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</si>
  <si>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</si>
  <si>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</si>
  <si>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</si>
  <si>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</si>
  <si>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</si>
  <si>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</si>
  <si>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</si>
  <si>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</si>
  <si>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</si>
  <si>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</si>
  <si>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</si>
  <si>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</si>
  <si>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</si>
  <si>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</si>
  <si>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</si>
  <si>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</si>
  <si>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</si>
  <si>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</si>
  <si>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</si>
  <si>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</si>
  <si>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</si>
  <si>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</si>
  <si>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</si>
  <si>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</si>
  <si>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</si>
  <si>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</si>
  <si>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</si>
  <si>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</si>
  <si>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</si>
  <si>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</si>
  <si>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</si>
  <si>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</si>
  <si>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</si>
  <si>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</si>
  <si>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</si>
  <si>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</si>
  <si>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</si>
  <si>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</si>
  <si>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</si>
  <si>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</si>
  <si>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</si>
  <si>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</si>
  <si>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</si>
  <si>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</si>
  <si>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</si>
  <si>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</si>
  <si>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</si>
  <si>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</si>
  <si>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</si>
  <si>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</si>
  <si>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</si>
  <si>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</si>
  <si>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</si>
  <si>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</si>
  <si>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</si>
  <si>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</si>
  <si>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</si>
  <si>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</si>
  <si>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</si>
  <si>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</si>
  <si>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</si>
  <si>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</si>
  <si>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</si>
  <si>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</si>
  <si>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</si>
  <si>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</si>
  <si>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</si>
  <si>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</si>
  <si>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</si>
  <si>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</si>
  <si>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</si>
  <si>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</si>
  <si>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</si>
  <si>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</si>
  <si>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</si>
  <si>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</si>
  <si>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</si>
  <si>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</si>
  <si>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</si>
  <si>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</si>
  <si>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</si>
  <si>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</si>
  <si>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</si>
  <si>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</si>
  <si>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</si>
  <si>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</si>
  <si>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</si>
  <si>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</si>
  <si>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</si>
  <si>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</si>
  <si>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</si>
  <si>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</si>
  <si>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</si>
  <si>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</si>
  <si>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</si>
  <si>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</si>
  <si>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</si>
  <si>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</si>
  <si>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</si>
  <si>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</si>
  <si>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</si>
  <si>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</si>
  <si>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</si>
  <si>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</si>
  <si>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</si>
  <si>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</si>
  <si>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</si>
  <si>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</si>
  <si>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</si>
  <si>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</si>
  <si>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</si>
  <si>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</si>
  <si>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</si>
  <si>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</si>
  <si>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</si>
  <si>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</si>
  <si>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</si>
  <si>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</si>
  <si>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</si>
  <si>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</si>
  <si>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</si>
  <si>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</si>
  <si>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</si>
  <si>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</si>
  <si>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</si>
  <si>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</si>
  <si>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</si>
  <si>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</si>
  <si>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</si>
  <si>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</si>
  <si>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</si>
  <si>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</si>
  <si>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</si>
  <si>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</si>
  <si>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</si>
  <si>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</si>
  <si>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</si>
  <si>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</si>
  <si>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</si>
  <si>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</si>
  <si>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</si>
  <si>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</si>
  <si>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</si>
  <si>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</si>
  <si>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</si>
  <si>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</si>
  <si>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</si>
  <si>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</si>
  <si>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</si>
  <si>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</si>
  <si>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</si>
  <si>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</si>
  <si>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</si>
  <si>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</si>
  <si>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</si>
  <si>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</si>
  <si>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</si>
  <si>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</si>
  <si>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</si>
  <si>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</si>
  <si>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</si>
  <si>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</si>
  <si>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</si>
  <si>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</si>
  <si>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</si>
  <si>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</si>
  <si>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</si>
  <si>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</si>
  <si>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</si>
  <si>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</si>
  <si>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</si>
  <si>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</si>
  <si>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</si>
  <si>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</si>
  <si>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</si>
  <si>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</si>
  <si>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</si>
  <si>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</si>
  <si>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</si>
  <si>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</si>
  <si>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</si>
  <si>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</si>
  <si>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</si>
  <si>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</si>
  <si>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</si>
  <si>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</si>
  <si>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</si>
  <si>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</si>
  <si>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</si>
  <si>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</si>
  <si>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</si>
  <si>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</si>
  <si>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</si>
  <si>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</si>
  <si>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</si>
  <si>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</si>
  <si>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</si>
  <si>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</si>
  <si>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</si>
  <si>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</si>
  <si>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</si>
  <si>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</si>
  <si>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</si>
  <si>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</si>
  <si>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</si>
  <si>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</si>
  <si>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</si>
  <si>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</si>
  <si>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</si>
  <si>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</si>
  <si>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</si>
  <si>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</si>
  <si>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</si>
  <si>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</si>
  <si>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</si>
  <si>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</si>
  <si>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</si>
  <si>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</si>
  <si>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</si>
  <si>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</si>
  <si>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</si>
  <si>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</si>
  <si>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</si>
  <si>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</si>
  <si>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</si>
  <si>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</si>
  <si>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</si>
  <si>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</si>
  <si>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</si>
  <si>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</si>
  <si>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</si>
  <si>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</si>
  <si>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</si>
  <si>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</si>
  <si>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</si>
  <si>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</si>
  <si>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</si>
  <si>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</si>
  <si>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</si>
  <si>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</si>
  <si>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</si>
  <si>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</si>
  <si>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</si>
  <si>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</si>
  <si>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</si>
  <si>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</si>
  <si>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</si>
  <si>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</si>
  <si>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</si>
  <si>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</si>
  <si>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</si>
  <si>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</si>
  <si>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</si>
  <si>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</si>
  <si>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</si>
  <si>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</si>
  <si>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</si>
  <si>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</si>
  <si>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</si>
  <si>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</si>
  <si>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</si>
  <si>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</si>
  <si>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</si>
  <si>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</si>
  <si>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</si>
  <si>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</si>
  <si>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</si>
  <si>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</si>
  <si>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</si>
  <si>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</si>
  <si>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</si>
  <si>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</si>
  <si>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</si>
  <si>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</si>
  <si>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</si>
  <si>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</si>
  <si>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</si>
  <si>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</si>
  <si>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</si>
  <si>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</si>
  <si>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</si>
  <si>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</si>
  <si>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</si>
  <si>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</si>
  <si>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</si>
  <si>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</si>
  <si>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</si>
  <si>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</si>
  <si>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</si>
  <si>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</si>
  <si>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</si>
  <si>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</si>
  <si>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</si>
  <si>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</si>
  <si>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</si>
  <si>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</si>
  <si>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</si>
  <si>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</si>
  <si>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</si>
  <si>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</si>
  <si>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</si>
  <si>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</si>
  <si>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</si>
  <si>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</si>
  <si>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</si>
  <si>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</si>
  <si>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</si>
  <si>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</si>
  <si>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</si>
  <si>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</si>
  <si>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</si>
  <si>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</si>
  <si>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</si>
  <si>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</si>
  <si>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</si>
  <si>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</si>
  <si>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</si>
  <si>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</si>
  <si>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</si>
  <si>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</si>
  <si>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</si>
  <si>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</si>
  <si>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</si>
  <si>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</si>
  <si>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</si>
  <si>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</si>
  <si>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</si>
  <si>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</si>
  <si>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</si>
  <si>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</si>
  <si>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</si>
  <si>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</si>
  <si>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</si>
  <si>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</si>
  <si>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</si>
  <si>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</si>
  <si>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</si>
  <si>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</si>
  <si>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</si>
  <si>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</si>
  <si>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</si>
  <si>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</si>
  <si>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</si>
  <si>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</si>
  <si>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</si>
  <si>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</si>
  <si>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</si>
  <si>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</si>
  <si>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</si>
  <si>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</si>
  <si>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</si>
  <si>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</si>
  <si>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</si>
  <si>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</si>
  <si>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</si>
  <si>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</si>
  <si>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</si>
  <si>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</si>
  <si>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</si>
  <si>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</si>
  <si>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</si>
  <si>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</si>
  <si>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</si>
  <si>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</si>
  <si>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</si>
  <si>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</si>
  <si>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</si>
  <si>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</si>
  <si>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</si>
  <si>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</si>
  <si>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</si>
  <si>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</si>
  <si>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</si>
  <si>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</si>
  <si>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</si>
  <si>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</si>
  <si>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</si>
  <si>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</si>
  <si>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</si>
  <si>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</si>
  <si>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</si>
  <si>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</si>
  <si>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</si>
  <si>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</si>
  <si>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</si>
  <si>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</si>
  <si>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</si>
  <si>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</si>
  <si>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</si>
  <si>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</si>
  <si>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</si>
  <si>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</si>
  <si>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</si>
  <si>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</si>
  <si>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</si>
  <si>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</si>
  <si>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</si>
  <si>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</si>
  <si>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</si>
  <si>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</si>
  <si>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</si>
  <si>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</si>
  <si>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</si>
  <si>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</si>
  <si>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</si>
  <si>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</si>
  <si>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</si>
  <si>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</si>
  <si>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</si>
  <si>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</si>
  <si>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</si>
  <si>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</si>
  <si>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</si>
  <si>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</si>
  <si>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</si>
  <si>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</si>
  <si>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</si>
  <si>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</si>
  <si>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</si>
  <si>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</si>
  <si>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</si>
  <si>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</si>
  <si>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</si>
  <si>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</si>
  <si>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</si>
  <si>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</si>
  <si>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</si>
  <si>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</si>
  <si>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</si>
  <si>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</si>
  <si>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</si>
  <si>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</si>
  <si>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</si>
  <si>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</si>
  <si>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</si>
  <si>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</si>
  <si>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</si>
  <si>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</si>
  <si>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</si>
  <si>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</si>
  <si>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</si>
  <si>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</si>
  <si>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</si>
  <si>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</si>
  <si>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</si>
  <si>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</si>
  <si>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</si>
  <si>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</si>
  <si>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</si>
  <si>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</si>
  <si>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</si>
  <si>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</si>
  <si>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</si>
  <si>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</si>
  <si>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</si>
  <si>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</si>
  <si>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</si>
  <si>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</si>
  <si>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</si>
  <si>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</si>
  <si>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</si>
  <si>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</si>
  <si>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</si>
  <si>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</si>
  <si>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</si>
  <si>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</si>
  <si>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</si>
  <si>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</si>
  <si>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</si>
  <si>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</si>
  <si>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</si>
  <si>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</si>
  <si>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</si>
  <si>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</si>
  <si>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</si>
  <si>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</si>
  <si>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</si>
  <si>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</si>
  <si>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</si>
  <si>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</si>
  <si>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</si>
  <si>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</si>
  <si>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</si>
  <si>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</si>
  <si>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</si>
  <si>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</si>
  <si>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</si>
  <si>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</si>
  <si>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</si>
  <si>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</si>
  <si>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</si>
  <si>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</si>
  <si>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</si>
  <si>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</si>
  <si>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</si>
  <si>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</si>
  <si>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</si>
  <si>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</si>
  <si>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</si>
  <si>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</si>
  <si>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</si>
  <si>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</si>
  <si>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</si>
  <si>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</si>
  <si>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</si>
  <si>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</si>
  <si>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</si>
  <si>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</si>
  <si>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</si>
  <si>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</si>
  <si>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</si>
  <si>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</si>
  <si>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</si>
  <si>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</si>
  <si>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</si>
  <si>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</si>
  <si>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</si>
  <si>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</si>
  <si>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</si>
  <si>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</si>
  <si>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</si>
  <si>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</si>
  <si>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</si>
  <si>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</si>
  <si>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</si>
  <si>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</si>
  <si>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</si>
  <si>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</si>
  <si>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</si>
  <si>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</si>
  <si>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</si>
  <si>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</si>
  <si>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</si>
  <si>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</si>
  <si>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</si>
  <si>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</si>
  <si>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</si>
  <si>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</si>
  <si>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</si>
  <si>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</si>
  <si>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</si>
  <si>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</si>
  <si>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</si>
  <si>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</si>
  <si>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</si>
  <si>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</si>
  <si>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</si>
  <si>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</si>
  <si>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</si>
  <si>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</si>
  <si>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</si>
  <si>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</si>
  <si>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</si>
  <si>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</si>
  <si>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</si>
  <si>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</si>
  <si>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</si>
  <si>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</si>
  <si>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</si>
  <si>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</si>
  <si>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</si>
  <si>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</si>
  <si>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</si>
  <si>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</si>
  <si>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</si>
  <si>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</si>
  <si>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</si>
  <si>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</si>
  <si>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</si>
  <si>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</si>
  <si>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</si>
  <si>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</si>
  <si>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</si>
  <si>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</si>
  <si>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</si>
  <si>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</si>
  <si>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</si>
  <si>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</si>
  <si>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</si>
  <si>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</si>
  <si>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</si>
  <si>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</si>
  <si>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</si>
  <si>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</si>
  <si>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</si>
  <si>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</si>
  <si>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</si>
  <si>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</si>
  <si>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</si>
  <si>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</si>
  <si>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</si>
  <si>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</si>
  <si>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</si>
  <si>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</si>
  <si>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</si>
  <si>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</si>
  <si>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</si>
  <si>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</si>
  <si>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</si>
  <si>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</si>
  <si>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</si>
  <si>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</si>
  <si>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</si>
  <si>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</si>
  <si>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</si>
  <si>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</si>
  <si>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</si>
  <si>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</si>
  <si>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</si>
  <si>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</si>
  <si>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</si>
  <si>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</si>
  <si>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</si>
  <si>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</si>
  <si>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</si>
  <si>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</si>
  <si>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</si>
  <si>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</si>
  <si>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</si>
  <si>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</si>
  <si>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</si>
  <si>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</si>
  <si>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</si>
  <si>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</si>
  <si>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</si>
  <si>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</si>
  <si>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</si>
  <si>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</si>
  <si>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</si>
  <si>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</si>
  <si>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</si>
  <si>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</si>
  <si>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</si>
  <si>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</si>
  <si>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</si>
  <si>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</si>
  <si>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</si>
  <si>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</si>
  <si>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</si>
  <si>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</si>
  <si>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</si>
  <si>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</si>
  <si>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</si>
  <si>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</si>
  <si>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</si>
  <si>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</si>
  <si>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</si>
  <si>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</si>
  <si>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</si>
  <si>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</si>
  <si>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</si>
  <si>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</si>
  <si>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</si>
  <si>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</si>
  <si>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</si>
  <si>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</si>
  <si>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</si>
  <si>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</si>
  <si>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</si>
  <si>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</si>
  <si>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</si>
  <si>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</si>
  <si>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</si>
  <si>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</si>
  <si>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</si>
  <si>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</si>
  <si>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</si>
  <si>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</si>
  <si>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</si>
  <si>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</si>
  <si>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</si>
  <si>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</si>
  <si>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</si>
  <si>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</si>
  <si>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</si>
  <si>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</si>
  <si>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</si>
  <si>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</si>
  <si>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</si>
  <si>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</si>
  <si>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</si>
  <si>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</si>
  <si>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</si>
  <si>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</si>
  <si>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</si>
  <si>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</si>
  <si>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</si>
  <si>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</si>
  <si>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</si>
  <si>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</si>
  <si>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</si>
  <si>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</si>
  <si>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</si>
  <si>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</si>
  <si>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</si>
  <si>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</si>
  <si>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</si>
  <si>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</si>
  <si>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</si>
  <si>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</si>
  <si>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</si>
  <si>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</si>
  <si>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</si>
  <si>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</si>
  <si>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</si>
  <si>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</si>
  <si>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</si>
  <si>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</si>
  <si>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</si>
  <si>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</si>
  <si>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</si>
  <si>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</si>
  <si>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</si>
  <si>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</si>
  <si>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</si>
  <si>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</si>
  <si>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</si>
  <si>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</si>
  <si>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</si>
  <si>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</si>
  <si>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</si>
  <si>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</si>
  <si>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</si>
  <si>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</si>
  <si>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</si>
  <si>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</si>
  <si>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</si>
  <si>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</si>
  <si>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</si>
  <si>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</si>
  <si>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</si>
  <si>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</si>
  <si>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</si>
  <si>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</si>
  <si>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</si>
  <si>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</si>
  <si>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</si>
  <si>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</si>
  <si>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</si>
  <si>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</si>
  <si>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</si>
  <si>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</si>
  <si>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</si>
  <si>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</si>
  <si>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</si>
  <si>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</si>
  <si>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</si>
  <si>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</si>
  <si>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</si>
  <si>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</si>
  <si>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</si>
  <si>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</si>
  <si>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</si>
  <si>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</si>
  <si>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</si>
  <si>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</si>
  <si>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</si>
  <si>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</si>
  <si>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</si>
  <si>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</si>
  <si>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</si>
  <si>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</si>
  <si>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</si>
  <si>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</si>
  <si>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</si>
  <si>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</si>
  <si>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</si>
  <si>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</si>
  <si>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</si>
  <si>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</si>
  <si>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</si>
  <si>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</si>
  <si>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</si>
  <si>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</si>
  <si>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</si>
  <si>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</si>
  <si>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</si>
  <si>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</si>
  <si>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</si>
  <si>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</si>
  <si>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</si>
  <si>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</si>
  <si>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</si>
  <si>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</si>
  <si>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</si>
  <si>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</si>
  <si>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</si>
  <si>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</si>
  <si>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</si>
  <si>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</si>
  <si>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</si>
  <si>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</si>
  <si>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</si>
  <si>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</si>
  <si>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</si>
  <si>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</si>
  <si>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</si>
  <si>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</si>
  <si>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</si>
  <si>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</si>
  <si>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</si>
  <si>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</si>
  <si>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</si>
  <si>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</si>
  <si>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</si>
  <si>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</si>
  <si>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</si>
  <si>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</si>
  <si>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</si>
  <si>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</si>
  <si>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</si>
  <si>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</si>
  <si>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</si>
  <si>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</si>
  <si>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</si>
  <si>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</si>
  <si>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</si>
  <si>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</si>
  <si>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</si>
  <si>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</si>
  <si>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</si>
  <si>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</si>
  <si>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</si>
  <si>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</si>
  <si>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</si>
  <si>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</si>
  <si>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</si>
  <si>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</si>
  <si>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</si>
  <si>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</si>
  <si>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</si>
  <si>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</si>
  <si>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</si>
  <si>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</si>
  <si>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</si>
  <si>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</si>
  <si>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</si>
  <si>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</si>
  <si>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</si>
  <si>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</si>
  <si>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</si>
  <si>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</si>
  <si>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</si>
  <si>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</si>
  <si>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</si>
  <si>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</si>
  <si>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</si>
  <si>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</si>
  <si>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</si>
  <si>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</si>
  <si>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</si>
  <si>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</si>
  <si>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</si>
  <si>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</si>
  <si>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</si>
  <si>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</si>
  <si>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</si>
  <si>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</si>
  <si>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</si>
  <si>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</si>
  <si>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</si>
  <si>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</si>
  <si>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</si>
  <si>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</si>
  <si>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</si>
  <si>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</si>
  <si>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</si>
  <si>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</si>
  <si>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</si>
  <si>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</si>
  <si>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</si>
  <si>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</si>
  <si>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</si>
  <si>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</si>
  <si>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</si>
  <si>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</si>
  <si>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</si>
  <si>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</si>
  <si>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</si>
  <si>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</si>
  <si>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</si>
  <si>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</si>
  <si>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</si>
  <si>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</si>
  <si>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</si>
  <si>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</si>
  <si>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</si>
  <si>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</si>
  <si>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</si>
  <si>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</si>
  <si>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</si>
  <si>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</si>
  <si>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</si>
  <si>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</si>
  <si>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</si>
  <si>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</si>
  <si>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</si>
  <si>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</si>
  <si>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</si>
  <si>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</si>
  <si>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</si>
  <si>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</si>
  <si>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</si>
  <si>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</si>
  <si>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</si>
  <si>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</si>
  <si>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</si>
  <si>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</si>
  <si>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</si>
  <si>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</si>
  <si>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</si>
  <si>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</si>
  <si>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</si>
  <si>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</si>
  <si>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</si>
  <si>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</si>
  <si>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</si>
  <si>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</si>
  <si>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</si>
  <si>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</si>
  <si>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</si>
  <si>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</si>
  <si>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</si>
  <si>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</si>
  <si>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</si>
  <si>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</si>
  <si>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</si>
  <si>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</si>
  <si>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</si>
  <si>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</si>
  <si>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</si>
  <si>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</si>
  <si>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</si>
  <si>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</si>
  <si>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</si>
  <si>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</si>
  <si>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</si>
  <si>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</si>
  <si>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</si>
  <si>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</si>
  <si>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</si>
  <si>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</si>
  <si>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</si>
  <si>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</si>
  <si>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</si>
  <si>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</si>
  <si>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</si>
  <si>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</si>
  <si>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</si>
  <si>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</si>
  <si>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</si>
  <si>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</si>
  <si>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</si>
  <si>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</si>
  <si>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</si>
  <si>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</si>
  <si>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</si>
  <si>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</si>
  <si>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</si>
  <si>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</si>
  <si>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</si>
  <si>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</si>
  <si>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</si>
  <si>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</si>
  <si>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</si>
  <si>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</si>
  <si>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</si>
  <si>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</si>
  <si>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</si>
  <si>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</si>
  <si>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</si>
  <si>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</si>
  <si>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</si>
  <si>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</si>
  <si>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</si>
  <si>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</si>
  <si>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</si>
  <si>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</si>
  <si>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</si>
  <si>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</si>
  <si>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</si>
  <si>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</si>
  <si>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</si>
  <si>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</si>
  <si>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</si>
  <si>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</si>
  <si>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</si>
  <si>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</si>
  <si>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</si>
  <si>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</si>
  <si>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</si>
  <si>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</si>
  <si>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</si>
  <si>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</si>
  <si>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</si>
  <si>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</si>
  <si>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</si>
  <si>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</si>
  <si>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</si>
  <si>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</si>
  <si>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</si>
  <si>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</si>
  <si>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</si>
  <si>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</si>
  <si>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</si>
  <si>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</si>
  <si>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</si>
  <si>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</si>
  <si>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</si>
  <si>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</si>
  <si>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</si>
  <si>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</si>
  <si>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</si>
  <si>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</si>
  <si>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</si>
  <si>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</si>
  <si>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</si>
  <si>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</si>
  <si>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</si>
  <si>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</si>
  <si>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</si>
  <si>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</si>
  <si>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</si>
  <si>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</si>
  <si>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</si>
  <si>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</si>
  <si>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</si>
  <si>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</si>
  <si>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</si>
  <si>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</si>
  <si>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</si>
  <si>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</si>
  <si>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</si>
  <si>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</si>
  <si>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</si>
  <si>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</si>
  <si>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</si>
  <si>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</si>
  <si>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</si>
  <si>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</si>
  <si>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</si>
  <si>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</si>
  <si>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</si>
  <si>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</si>
  <si>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</si>
  <si>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</si>
  <si>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</si>
  <si>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</si>
  <si>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</si>
  <si>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</si>
  <si>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</si>
  <si>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</si>
  <si>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</si>
  <si>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</si>
  <si>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</si>
  <si>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</si>
  <si>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</si>
  <si>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</si>
  <si>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</si>
  <si>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</si>
  <si>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</si>
  <si>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</si>
  <si>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</si>
  <si>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</si>
  <si>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</si>
  <si>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</si>
  <si>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</si>
  <si>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</si>
  <si>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</si>
  <si>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</si>
  <si>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</si>
  <si>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</si>
  <si>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</si>
  <si>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</si>
  <si>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</si>
  <si>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</si>
  <si>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</si>
  <si>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</si>
  <si>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</si>
  <si>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</si>
  <si>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</si>
  <si>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</si>
  <si>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</si>
  <si>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</si>
  <si>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</si>
  <si>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</si>
  <si>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</si>
  <si>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</si>
  <si>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</si>
  <si>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</si>
  <si>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</si>
  <si>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</si>
  <si>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</si>
  <si>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</si>
  <si>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</si>
  <si>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</si>
  <si>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</si>
  <si>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</si>
  <si>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</si>
  <si>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</si>
  <si>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</si>
  <si>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</si>
  <si>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</si>
  <si>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</si>
  <si>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</si>
  <si>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</si>
  <si>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</si>
  <si>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</si>
  <si>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</si>
  <si>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</si>
  <si>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</si>
  <si>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</si>
  <si>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</si>
  <si>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</si>
  <si>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</si>
  <si>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</si>
  <si>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</si>
  <si>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</si>
  <si>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</si>
  <si>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</si>
  <si>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</si>
  <si>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</si>
  <si>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</si>
  <si>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</si>
  <si>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</si>
  <si>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</si>
  <si>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</si>
  <si>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</si>
  <si>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</si>
  <si>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</si>
  <si>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</si>
  <si>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</si>
  <si>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</si>
  <si>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</si>
  <si>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</si>
  <si>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</si>
  <si>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</si>
  <si>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</si>
  <si>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</si>
  <si>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</si>
  <si>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</si>
  <si>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</si>
  <si>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</si>
  <si>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</si>
  <si>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</si>
  <si>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</si>
  <si>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</si>
  <si>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</si>
  <si>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</si>
  <si>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</si>
  <si>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</si>
  <si>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</si>
  <si>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</si>
  <si>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</si>
  <si>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</si>
  <si>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</si>
  <si>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</si>
  <si>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</si>
  <si>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</si>
  <si>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</si>
  <si>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</si>
  <si>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</si>
  <si>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</si>
  <si>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</si>
  <si>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</si>
  <si>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</si>
  <si>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</si>
  <si>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</si>
  <si>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</si>
  <si>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</si>
  <si>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</si>
  <si>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</si>
  <si>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</si>
  <si>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</si>
  <si>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</si>
  <si>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</si>
  <si>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</si>
  <si>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</si>
  <si>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</si>
  <si>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</si>
  <si>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</si>
  <si>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</si>
  <si>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</si>
  <si>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</si>
  <si>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</si>
  <si>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</si>
  <si>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</si>
  <si>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</si>
  <si>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</si>
  <si>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</si>
  <si>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</si>
  <si>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</si>
  <si>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</si>
  <si>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</si>
  <si>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</si>
  <si>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</si>
  <si>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</si>
  <si>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</si>
  <si>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</si>
  <si>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</si>
  <si>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</si>
  <si>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</si>
  <si>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</si>
  <si>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</si>
  <si>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</si>
  <si>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</si>
  <si>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</si>
  <si>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</si>
  <si>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</si>
  <si>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</si>
  <si>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</si>
  <si>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</si>
  <si>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</si>
  <si>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</si>
  <si>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</si>
  <si>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</si>
  <si>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</si>
  <si>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</si>
  <si>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</si>
  <si>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</si>
  <si>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</si>
  <si>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</si>
  <si>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</si>
  <si>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</si>
  <si>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</si>
  <si>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</si>
  <si>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</si>
  <si>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</si>
  <si>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</si>
  <si>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</si>
  <si>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</si>
  <si>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</si>
  <si>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</si>
  <si>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</si>
  <si>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</si>
  <si>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</si>
  <si>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</si>
  <si>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</si>
  <si>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</si>
  <si>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</si>
  <si>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</si>
  <si>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</si>
  <si>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</si>
  <si>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</si>
  <si>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</si>
  <si>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</si>
  <si>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</si>
  <si>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</si>
  <si>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</si>
  <si>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</si>
  <si>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</si>
  <si>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</si>
  <si>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</si>
  <si>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</si>
  <si>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</si>
  <si>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</si>
  <si>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</si>
  <si>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</si>
  <si>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</si>
  <si>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</si>
  <si>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</si>
  <si>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</si>
  <si>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</si>
  <si>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</si>
  <si>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</si>
  <si>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</si>
  <si>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</si>
  <si>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</si>
  <si>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</si>
  <si>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</si>
  <si>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</si>
  <si>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</si>
  <si>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</si>
  <si>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</si>
  <si>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</si>
  <si>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</si>
  <si>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</si>
  <si>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</si>
  <si>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</si>
  <si>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</si>
  <si>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</si>
  <si>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</si>
  <si>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</si>
  <si>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</si>
  <si>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</si>
  <si>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</si>
  <si>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</si>
  <si>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</si>
  <si>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</si>
  <si>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</si>
  <si>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</si>
  <si>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</si>
  <si>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</si>
  <si>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</si>
  <si>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</si>
  <si>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</si>
  <si>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</si>
  <si>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</si>
  <si>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</si>
  <si>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</si>
  <si>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</si>
  <si>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</si>
  <si>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</si>
  <si>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</si>
  <si>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</si>
  <si>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</si>
  <si>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</si>
  <si>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</si>
  <si>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</si>
  <si>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</si>
  <si>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</si>
  <si>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</si>
  <si>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</si>
  <si>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</si>
  <si>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</si>
  <si>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</si>
  <si>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</si>
  <si>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</si>
  <si>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</si>
  <si>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</si>
  <si>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</si>
  <si>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</si>
  <si>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</si>
  <si>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</si>
  <si>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</si>
  <si>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</si>
  <si>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</si>
  <si>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</si>
  <si>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</si>
  <si>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</si>
  <si>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</si>
  <si>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</si>
  <si>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</si>
  <si>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</si>
  <si>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</si>
  <si>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</si>
  <si>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</si>
  <si>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</si>
  <si>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</si>
  <si>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</si>
  <si>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</si>
  <si>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</si>
  <si>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</si>
  <si>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</si>
  <si>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</si>
  <si>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</si>
  <si>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</si>
  <si>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</si>
  <si>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</si>
  <si>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</si>
  <si>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</si>
  <si>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</si>
  <si>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</si>
  <si>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</si>
  <si>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</si>
  <si>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</si>
  <si>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</si>
  <si>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</si>
  <si>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</si>
  <si>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</si>
  <si>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</si>
  <si>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</si>
  <si>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</si>
  <si>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</si>
  <si>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</si>
  <si>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</si>
  <si>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</si>
  <si>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</si>
  <si>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</si>
  <si>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</si>
  <si>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</si>
  <si>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</si>
  <si>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</si>
  <si>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</si>
  <si>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</si>
  <si>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</si>
  <si>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</si>
  <si>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</si>
  <si>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</si>
  <si>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</si>
  <si>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</si>
  <si>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</si>
  <si>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</si>
  <si>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</si>
  <si>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</si>
  <si>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</si>
  <si>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</si>
  <si>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</si>
  <si>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</si>
  <si>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</si>
  <si>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</si>
  <si>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</si>
  <si>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</si>
  <si>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</si>
  <si>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</si>
  <si>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</si>
  <si>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</si>
  <si>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</si>
  <si>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</si>
  <si>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</si>
  <si>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</si>
  <si>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</si>
  <si>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</si>
  <si>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</si>
  <si>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</si>
  <si>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</si>
  <si>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</si>
  <si>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</si>
  <si>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</si>
  <si>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</si>
  <si>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</si>
  <si>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</si>
  <si>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</si>
  <si>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</si>
  <si>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</si>
  <si>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</si>
  <si>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</si>
  <si>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</si>
  <si>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</si>
  <si>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</si>
  <si>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</si>
  <si>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</si>
  <si>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</si>
  <si>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</si>
  <si>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</si>
  <si>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</si>
  <si>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</si>
  <si>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</si>
  <si>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</si>
  <si>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</si>
  <si>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</si>
  <si>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</si>
  <si>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</si>
  <si>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</si>
  <si>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</si>
  <si>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</si>
  <si>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</si>
  <si>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</si>
  <si>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</si>
  <si>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</si>
  <si>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</si>
  <si>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</si>
  <si>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</si>
  <si>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</si>
  <si>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</si>
  <si>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</si>
  <si>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</si>
  <si>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</si>
  <si>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</si>
  <si>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</si>
  <si>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</si>
  <si>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</si>
  <si>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</si>
  <si>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</si>
  <si>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</si>
  <si>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</si>
  <si>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</si>
  <si>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</si>
  <si>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</si>
  <si>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</si>
  <si>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</si>
  <si>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</si>
  <si>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</si>
  <si>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</si>
  <si>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</si>
  <si>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</si>
  <si>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</si>
  <si>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</si>
  <si>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</si>
  <si>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</si>
  <si>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</si>
  <si>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</si>
  <si>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</si>
  <si>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</si>
  <si>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</si>
  <si>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</si>
  <si>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</si>
  <si>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</si>
  <si>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</si>
  <si>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</si>
  <si>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</si>
  <si>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</si>
  <si>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</si>
  <si>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</si>
  <si>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</si>
  <si>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</si>
  <si>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</si>
  <si>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</si>
  <si>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</si>
  <si>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</si>
  <si>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</si>
  <si>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</si>
  <si>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</si>
  <si>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</si>
  <si>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</si>
  <si>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</si>
  <si>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</si>
  <si>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</si>
  <si>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</si>
  <si>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</si>
  <si>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</si>
  <si>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</si>
  <si>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</si>
  <si>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</si>
  <si>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</si>
  <si>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</si>
  <si>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</si>
  <si>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</si>
  <si>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</si>
  <si>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</si>
  <si>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</si>
  <si>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</si>
  <si>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</si>
  <si>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</si>
  <si>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</si>
  <si>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</si>
  <si>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</si>
  <si>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</si>
  <si>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</si>
  <si>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</si>
  <si>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</si>
  <si>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</si>
  <si>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</si>
  <si>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</si>
  <si>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</si>
  <si>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</si>
  <si>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</si>
  <si>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</si>
  <si>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</si>
  <si>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</si>
  <si>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</si>
  <si>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</si>
  <si>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</si>
  <si>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</si>
  <si>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</si>
  <si>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</si>
  <si>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</si>
  <si>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</si>
  <si>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</si>
  <si>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</si>
  <si>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</si>
  <si>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</si>
  <si>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</si>
  <si>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</si>
  <si>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</si>
  <si>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</si>
  <si>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</si>
  <si>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</si>
  <si>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</si>
  <si>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</si>
  <si>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</si>
  <si>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</si>
  <si>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</si>
  <si>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</si>
  <si>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</si>
  <si>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</si>
  <si>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</si>
  <si>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</si>
  <si>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</si>
  <si>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</si>
  <si>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</si>
  <si>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</si>
  <si>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</si>
  <si>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</si>
  <si>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</si>
  <si>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</si>
  <si>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</si>
  <si>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</si>
  <si>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</si>
  <si>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</si>
  <si>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</si>
  <si>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</si>
  <si>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</si>
  <si>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</si>
  <si>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</si>
  <si>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</si>
  <si>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</si>
  <si>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</si>
  <si>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</si>
  <si>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</si>
  <si>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</si>
  <si>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</si>
  <si>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</si>
  <si>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</si>
  <si>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</si>
  <si>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</si>
  <si>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</si>
  <si>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</si>
  <si>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</si>
  <si>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</si>
  <si>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</si>
  <si>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</si>
  <si>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</si>
  <si>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</si>
  <si>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</si>
  <si>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</si>
  <si>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</si>
  <si>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</si>
  <si>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</si>
  <si>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</si>
  <si>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</si>
  <si>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</si>
  <si>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</si>
  <si>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</si>
  <si>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</si>
  <si>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</si>
  <si>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</si>
  <si>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</si>
  <si>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</si>
  <si>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</si>
  <si>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</si>
  <si>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</si>
  <si>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</si>
  <si>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</si>
  <si>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</si>
  <si>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</si>
  <si>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</si>
  <si>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</si>
  <si>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</si>
  <si>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</si>
  <si>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</si>
  <si>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</si>
  <si>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</si>
  <si>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</si>
  <si>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</si>
  <si>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</si>
  <si>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</si>
  <si>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</si>
  <si>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</si>
  <si>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</si>
  <si>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</si>
  <si>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</si>
  <si>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</si>
  <si>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</si>
  <si>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</si>
  <si>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</si>
  <si>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</si>
  <si>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</si>
  <si>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</si>
  <si>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</si>
  <si>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</si>
  <si>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</si>
  <si>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</si>
  <si>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</si>
  <si>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</si>
  <si>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</si>
  <si>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</si>
  <si>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</si>
  <si>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</si>
  <si>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</si>
  <si>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</si>
  <si>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</si>
  <si>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</si>
  <si>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</si>
  <si>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</si>
  <si>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</si>
  <si>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</si>
  <si>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</si>
  <si>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</si>
  <si>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</si>
  <si>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</si>
  <si>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</si>
  <si>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</si>
  <si>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</si>
  <si>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</si>
  <si>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</si>
  <si>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</si>
  <si>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</si>
  <si>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</si>
  <si>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</si>
  <si>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</si>
  <si>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</si>
  <si>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</si>
  <si>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</si>
  <si>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</si>
  <si>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</si>
  <si>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</si>
  <si>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</si>
  <si>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</si>
  <si>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</si>
  <si>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</si>
  <si>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</si>
  <si>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</si>
  <si>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</si>
  <si>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</si>
  <si>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</si>
  <si>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</si>
  <si>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</si>
  <si>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</si>
  <si>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</si>
  <si>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</si>
  <si>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</si>
  <si>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</si>
  <si>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</si>
  <si>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</si>
  <si>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</si>
  <si>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</si>
  <si>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</si>
  <si>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</si>
  <si>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</si>
  <si>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</si>
  <si>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</si>
  <si>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</si>
  <si>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</si>
  <si>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</si>
  <si>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</si>
  <si>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</si>
  <si>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</si>
  <si>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</si>
  <si>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</si>
  <si>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</si>
  <si>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</si>
  <si>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</si>
  <si>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</si>
  <si>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</si>
  <si>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</si>
  <si>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</si>
  <si>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</si>
  <si>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</si>
  <si>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</si>
  <si>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</si>
  <si>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</si>
  <si>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</si>
  <si>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</si>
  <si>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</si>
  <si>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</si>
  <si>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</si>
  <si>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</si>
  <si>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</si>
  <si>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</si>
  <si>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</si>
  <si>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</si>
  <si>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</si>
  <si>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</si>
  <si>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</si>
  <si>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</si>
  <si>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</si>
  <si>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</si>
  <si>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</si>
  <si>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</si>
  <si>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</si>
  <si>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</si>
  <si>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</si>
  <si>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</si>
  <si>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</si>
  <si>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</si>
  <si>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</si>
  <si>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</si>
  <si>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</si>
  <si>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</si>
  <si>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</si>
  <si>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</si>
  <si>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</si>
  <si>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</si>
  <si>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</si>
  <si>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</si>
  <si>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</si>
  <si>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</si>
  <si>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</si>
  <si>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</si>
  <si>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</si>
  <si>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</si>
  <si>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</si>
  <si>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</si>
  <si>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</si>
  <si>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</si>
  <si>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</si>
  <si>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</si>
  <si>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</si>
  <si>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</si>
  <si>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</si>
  <si>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</si>
  <si>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</si>
  <si>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</si>
  <si>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</si>
  <si>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</si>
  <si>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</si>
  <si>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</si>
  <si>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</si>
  <si>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</si>
  <si>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</si>
  <si>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</si>
  <si>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</si>
  <si>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</si>
  <si>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</si>
  <si>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</si>
  <si>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</si>
  <si>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</si>
  <si>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</si>
  <si>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</si>
  <si>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</si>
  <si>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</si>
  <si>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</si>
  <si>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</si>
  <si>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</si>
  <si>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</si>
  <si>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</si>
  <si>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</si>
  <si>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</si>
  <si>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</si>
  <si>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</si>
  <si>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</si>
  <si>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</si>
  <si>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</si>
  <si>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</si>
  <si>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</si>
  <si>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</si>
  <si>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</si>
  <si>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</si>
  <si>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</si>
  <si>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</si>
  <si>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</si>
  <si>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</si>
  <si>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</si>
  <si>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</si>
  <si>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</si>
  <si>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</si>
  <si>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</si>
  <si>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</si>
  <si>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</si>
  <si>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</si>
  <si>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</si>
  <si>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</si>
  <si>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</si>
  <si>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</si>
  <si>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</si>
  <si>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</si>
  <si>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</si>
  <si>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</si>
  <si>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</si>
  <si>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</si>
  <si>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</si>
  <si>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</si>
  <si>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</si>
  <si>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</si>
  <si>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</si>
  <si>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</si>
  <si>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</si>
  <si>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</si>
  <si>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</si>
  <si>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</si>
  <si>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</si>
  <si>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</si>
  <si>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</si>
  <si>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</si>
  <si>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</si>
  <si>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</si>
  <si>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</si>
  <si>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</si>
  <si>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</si>
  <si>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</si>
  <si>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</si>
  <si>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</si>
  <si>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</si>
  <si>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</si>
  <si>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</si>
  <si>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</si>
  <si>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</si>
  <si>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</si>
  <si>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</si>
  <si>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</si>
  <si>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</si>
  <si>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</si>
  <si>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</si>
  <si>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</si>
  <si>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</si>
  <si>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</si>
  <si>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</si>
  <si>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</si>
  <si>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</si>
  <si>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</si>
  <si>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</si>
  <si>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</si>
  <si>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</si>
  <si>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</si>
  <si>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</si>
  <si>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</si>
  <si>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</si>
  <si>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</si>
  <si>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</si>
  <si>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</si>
  <si>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</si>
  <si>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</si>
  <si>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</si>
  <si>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</si>
  <si>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</si>
  <si>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</si>
  <si>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</si>
  <si>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</si>
  <si>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</si>
  <si>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</si>
  <si>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</si>
  <si>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</si>
  <si>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</si>
  <si>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</si>
  <si>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</si>
  <si>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</si>
  <si>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</si>
  <si>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</si>
  <si>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</si>
  <si>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</si>
  <si>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</si>
  <si>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</si>
  <si>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</si>
  <si>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</si>
  <si>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</si>
  <si>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</si>
  <si>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</si>
  <si>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</si>
  <si>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</si>
  <si>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</si>
  <si>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</si>
  <si>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</si>
  <si>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</si>
  <si>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</si>
  <si>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</si>
  <si>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</si>
  <si>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</si>
  <si>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</si>
  <si>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</si>
  <si>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</si>
  <si>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</si>
  <si>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</si>
  <si>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</si>
  <si>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</si>
  <si>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</si>
  <si>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</si>
  <si>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</si>
  <si>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</si>
  <si>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</si>
  <si>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</si>
  <si>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</si>
  <si>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</si>
  <si>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</si>
  <si>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</si>
  <si>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</si>
  <si>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</si>
  <si>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</si>
  <si>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</si>
  <si>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</si>
  <si>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</si>
  <si>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</si>
  <si>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</si>
  <si>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</si>
  <si>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</si>
  <si>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</si>
  <si>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</si>
  <si>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</si>
  <si>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</si>
  <si>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</si>
  <si>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</si>
  <si>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</si>
  <si>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</si>
  <si>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</si>
  <si>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</si>
  <si>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</si>
  <si>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</si>
  <si>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</si>
  <si>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</si>
  <si>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</si>
  <si>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</si>
  <si>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</si>
  <si>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</si>
  <si>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</si>
  <si>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</si>
  <si>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</si>
  <si>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</si>
  <si>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</si>
  <si>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</si>
  <si>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</si>
  <si>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</si>
  <si>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</si>
  <si>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</si>
  <si>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</si>
  <si>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</si>
  <si>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</si>
  <si>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</si>
  <si>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</si>
  <si>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</si>
  <si>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</si>
  <si>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</si>
  <si>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</si>
  <si>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</si>
  <si>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</si>
  <si>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</si>
  <si>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</si>
  <si>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</si>
  <si>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</si>
  <si>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</si>
  <si>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</si>
  <si>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</si>
  <si>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</si>
  <si>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</si>
  <si>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</si>
  <si>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</si>
  <si>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</si>
  <si>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</si>
  <si>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</si>
  <si>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</si>
  <si>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</si>
  <si>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</si>
  <si>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</si>
  <si>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</si>
  <si>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</si>
  <si>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</si>
  <si>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</si>
  <si>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</si>
  <si>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</si>
  <si>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</si>
  <si>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</si>
  <si>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</si>
  <si>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</si>
  <si>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</si>
  <si>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</si>
  <si>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</si>
  <si>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</si>
  <si>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</si>
  <si>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</si>
  <si>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</si>
  <si>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</si>
  <si>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</si>
  <si>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</si>
  <si>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</si>
  <si>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</si>
  <si>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</si>
  <si>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</si>
  <si>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</si>
  <si>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</si>
  <si>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</si>
  <si>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</si>
  <si>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</si>
  <si>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</si>
  <si>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</si>
  <si>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</si>
  <si>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</si>
  <si>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</si>
  <si>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</si>
  <si>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</si>
  <si>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</si>
  <si>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</si>
  <si>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</si>
  <si>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</si>
  <si>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</si>
  <si>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</si>
  <si>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</si>
  <si>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</si>
  <si>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</si>
  <si>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</si>
  <si>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</si>
  <si>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</si>
  <si>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</si>
  <si>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</si>
  <si>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</si>
  <si>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</si>
  <si>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</si>
  <si>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</si>
  <si>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</si>
  <si>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</si>
  <si>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</si>
  <si>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</si>
  <si>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</si>
  <si>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</si>
  <si>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</si>
  <si>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</si>
  <si>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</si>
  <si>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</si>
  <si>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</si>
  <si>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</si>
  <si>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</si>
  <si>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</si>
  <si>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</si>
  <si>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</si>
  <si>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</si>
  <si>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</si>
  <si>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</si>
  <si>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</si>
  <si>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</si>
  <si>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</si>
  <si>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</si>
  <si>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</si>
  <si>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</si>
  <si>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</si>
  <si>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</si>
  <si>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</si>
  <si>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</si>
  <si>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</si>
  <si>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</si>
  <si>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</si>
  <si>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</si>
  <si>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</si>
  <si>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</si>
  <si>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</si>
  <si>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</si>
  <si>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</si>
  <si>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</si>
  <si>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</si>
  <si>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</si>
  <si>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</si>
  <si>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</si>
  <si>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</si>
  <si>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</si>
  <si>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</si>
  <si>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</si>
  <si>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</si>
  <si>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</si>
  <si>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</si>
  <si>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</si>
  <si>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</si>
  <si>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</si>
  <si>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</si>
  <si>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</si>
  <si>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</si>
  <si>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</si>
  <si>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</si>
  <si>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</si>
  <si>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</si>
  <si>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</si>
  <si>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</si>
  <si>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</si>
  <si>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</si>
  <si>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</si>
  <si>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</si>
  <si>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</si>
  <si>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</si>
  <si>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</si>
  <si>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</si>
  <si>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</si>
  <si>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</si>
  <si>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</si>
  <si>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</si>
  <si>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</si>
  <si>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</si>
  <si>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</si>
  <si>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</si>
  <si>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</si>
  <si>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</si>
  <si>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</si>
  <si>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</si>
  <si>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</si>
  <si>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</si>
  <si>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</si>
  <si>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</si>
  <si>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</si>
  <si>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</si>
  <si>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</si>
  <si>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</si>
  <si>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</si>
  <si>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</si>
  <si>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</si>
  <si>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</si>
  <si>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</si>
  <si>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</si>
  <si>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</si>
  <si>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</si>
  <si>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</si>
  <si>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</si>
  <si>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</si>
  <si>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</si>
  <si>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</si>
  <si>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</si>
  <si>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</si>
  <si>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</si>
  <si>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</si>
  <si>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</si>
  <si>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</si>
  <si>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</si>
  <si>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</si>
  <si>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</si>
  <si>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</si>
  <si>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</si>
  <si>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</si>
  <si>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</si>
  <si>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</si>
  <si>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</si>
  <si>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</si>
  <si>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</si>
  <si>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</si>
  <si>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</si>
  <si>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</si>
  <si>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</si>
  <si>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</si>
  <si>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</si>
  <si>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</si>
  <si>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</si>
  <si>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</si>
  <si>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</si>
  <si>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</si>
  <si>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</si>
  <si>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</si>
  <si>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</si>
  <si>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</si>
  <si>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</si>
  <si>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</si>
  <si>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</si>
  <si>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</si>
  <si>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</si>
  <si>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</si>
  <si>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</si>
  <si>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</si>
  <si>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</si>
  <si>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</si>
  <si>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</si>
  <si>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</si>
  <si>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</si>
  <si>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</si>
  <si>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</si>
  <si>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</si>
  <si>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</si>
  <si>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</si>
  <si>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</si>
  <si>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</si>
  <si>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</si>
  <si>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</si>
  <si>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</si>
  <si>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</si>
  <si>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</si>
  <si>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</si>
  <si>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</si>
  <si>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</si>
  <si>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</si>
  <si>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</si>
  <si>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</si>
  <si>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</si>
  <si>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</si>
  <si>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</si>
  <si>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</si>
  <si>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</si>
  <si>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</si>
  <si>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</si>
  <si>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</si>
  <si>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</si>
  <si>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</si>
  <si>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</si>
  <si>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</si>
  <si>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</si>
  <si>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</si>
  <si>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</si>
  <si>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</si>
  <si>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</si>
  <si>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</si>
  <si>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</si>
  <si>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</si>
  <si>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</si>
  <si>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</si>
  <si>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</si>
  <si>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</si>
  <si>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</si>
  <si>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</si>
  <si>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</si>
  <si>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</si>
  <si>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</si>
  <si>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</si>
  <si>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</si>
  <si>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</si>
  <si>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</si>
  <si>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</si>
  <si>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</si>
  <si>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</si>
  <si>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</si>
  <si>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</si>
  <si>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</si>
  <si>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</si>
  <si>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</si>
  <si>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</si>
  <si>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</si>
  <si>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</si>
  <si>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</si>
  <si>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</si>
  <si>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</si>
  <si>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</si>
  <si>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</si>
  <si>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</si>
  <si>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</si>
  <si>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</si>
  <si>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</si>
  <si>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</si>
  <si>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</si>
  <si>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</si>
  <si>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</si>
  <si>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</si>
  <si>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</si>
  <si>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</si>
  <si>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</si>
  <si>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</si>
  <si>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</si>
  <si>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</si>
  <si>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</si>
  <si>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</si>
  <si>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</si>
  <si>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</si>
  <si>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</si>
  <si>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</si>
  <si>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</si>
  <si>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</si>
  <si>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</si>
  <si>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</si>
  <si>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</si>
  <si>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</si>
  <si>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</si>
  <si>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</si>
  <si>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</si>
  <si>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</si>
  <si>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</si>
  <si>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</si>
  <si>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</si>
  <si>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</si>
  <si>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</si>
  <si>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</si>
  <si>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</si>
  <si>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</si>
  <si>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</si>
  <si>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</si>
  <si>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</si>
  <si>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</si>
  <si>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</si>
  <si>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</si>
  <si>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</si>
  <si>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</si>
  <si>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</si>
  <si>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</si>
  <si>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</si>
  <si>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</si>
  <si>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</si>
  <si>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</si>
  <si>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</si>
  <si>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</si>
  <si>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</si>
  <si>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</si>
  <si>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</si>
  <si>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</si>
  <si>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</si>
  <si>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</si>
  <si>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</si>
  <si>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</si>
  <si>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</si>
  <si>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</si>
  <si>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</si>
  <si>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</si>
  <si>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</si>
  <si>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</si>
  <si>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</si>
  <si>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</si>
  <si>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</si>
  <si>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</si>
  <si>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</si>
  <si>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</si>
  <si>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</si>
  <si>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</si>
  <si>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</si>
  <si>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</si>
  <si>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</si>
  <si>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</si>
  <si>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</si>
  <si>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</si>
  <si>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</si>
  <si>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</si>
  <si>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</si>
  <si>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</si>
  <si>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</si>
  <si>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</si>
  <si>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</si>
  <si>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</si>
  <si>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</si>
  <si>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</si>
  <si>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</si>
  <si>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</si>
  <si>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</si>
  <si>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</si>
  <si>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</si>
  <si>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</si>
  <si>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</si>
  <si>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</si>
  <si>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</si>
  <si>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</si>
  <si>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</si>
  <si>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</si>
  <si>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</si>
  <si>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</si>
  <si>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</si>
  <si>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</si>
  <si>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</si>
  <si>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</si>
  <si>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</si>
  <si>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</si>
  <si>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</si>
  <si>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</si>
  <si>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</si>
  <si>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</si>
  <si>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</si>
  <si>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</si>
  <si>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</si>
  <si>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</si>
  <si>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</si>
  <si>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</si>
  <si>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</si>
  <si>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</si>
  <si>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</si>
  <si>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</si>
  <si>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</si>
  <si>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</si>
  <si>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</si>
  <si>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</si>
  <si>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</si>
  <si>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</si>
  <si>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</si>
  <si>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</si>
  <si>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</si>
  <si>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</si>
  <si>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</si>
  <si>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</si>
  <si>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</si>
  <si>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</si>
  <si>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</si>
  <si>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</si>
  <si>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</si>
  <si>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</si>
  <si>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</si>
  <si>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</si>
  <si>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</si>
  <si>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</si>
  <si>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</si>
  <si>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</si>
  <si>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</si>
  <si>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</si>
  <si>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</si>
  <si>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</si>
  <si>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</si>
  <si>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</si>
  <si>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</si>
  <si>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</si>
  <si>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</si>
  <si>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</si>
  <si>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</si>
  <si>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</si>
  <si>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</si>
  <si>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</si>
  <si>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</si>
  <si>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</si>
  <si>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</si>
  <si>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</si>
  <si>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</si>
  <si>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</si>
  <si>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</si>
  <si>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</si>
  <si>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</si>
  <si>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</si>
  <si>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</si>
  <si>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</si>
  <si>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</si>
  <si>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</si>
  <si>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</si>
  <si>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</si>
  <si>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</si>
  <si>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</si>
  <si>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</si>
  <si>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</si>
  <si>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</si>
  <si>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</si>
  <si>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</si>
  <si>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</si>
  <si>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</si>
  <si>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</si>
  <si>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</si>
  <si>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</si>
  <si>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</si>
  <si>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</si>
  <si>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</si>
  <si>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</si>
  <si>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</si>
  <si>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</si>
  <si>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</si>
  <si>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</si>
  <si>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</si>
  <si>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</si>
  <si>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</si>
  <si>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</si>
  <si>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</si>
  <si>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</si>
  <si>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</si>
  <si>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</si>
  <si>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</si>
  <si>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</si>
  <si>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</si>
  <si>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</si>
  <si>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</si>
  <si>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</si>
  <si>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</si>
  <si>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</si>
  <si>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</si>
  <si>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</si>
  <si>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</si>
  <si>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</si>
  <si>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</si>
  <si>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</si>
  <si>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</si>
  <si>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</si>
  <si>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</si>
  <si>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</si>
  <si>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</si>
  <si>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</si>
  <si>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</si>
  <si>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</si>
  <si>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</si>
  <si>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</si>
  <si>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</si>
  <si>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</si>
  <si>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</si>
  <si>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</si>
  <si>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</si>
  <si>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</si>
  <si>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</si>
  <si>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</si>
  <si>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</si>
  <si>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</si>
  <si>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</si>
  <si>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</si>
  <si>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</si>
  <si>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</si>
  <si>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</si>
  <si>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</si>
  <si>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</si>
  <si>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</si>
  <si>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</si>
  <si>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</si>
  <si>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</si>
  <si>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</si>
  <si>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</si>
  <si>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</si>
  <si>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</si>
  <si>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</si>
  <si>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</si>
  <si>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</si>
  <si>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</si>
  <si>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</si>
  <si>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</si>
  <si>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</si>
  <si>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</si>
  <si>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</si>
  <si>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</si>
  <si>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</si>
  <si>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</si>
  <si>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</si>
  <si>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</si>
  <si>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</si>
  <si>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</si>
  <si>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</si>
  <si>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</si>
  <si>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</si>
  <si>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</si>
  <si>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</si>
  <si>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</si>
  <si>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</si>
  <si>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</si>
  <si>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</si>
  <si>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</si>
  <si>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</si>
  <si>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</si>
  <si>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</si>
  <si>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</si>
  <si>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</si>
  <si>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</si>
  <si>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</si>
  <si>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</si>
  <si>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</si>
  <si>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</si>
  <si>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</si>
  <si>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</si>
  <si>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</si>
  <si>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</si>
  <si>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</si>
  <si>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</si>
  <si>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</si>
  <si>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</si>
  <si>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</si>
  <si>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</si>
  <si>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</si>
  <si>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</si>
  <si>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</si>
  <si>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</si>
  <si>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</si>
  <si>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</si>
  <si>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</si>
  <si>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</si>
  <si>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</si>
  <si>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</si>
  <si>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</si>
  <si>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</si>
  <si>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</si>
  <si>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</si>
  <si>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</si>
  <si>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</si>
  <si>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</si>
  <si>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</si>
  <si>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</si>
  <si>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</si>
  <si>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</si>
  <si>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</si>
  <si>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</si>
  <si>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</si>
  <si>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</si>
  <si>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</si>
  <si>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</si>
  <si>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</si>
  <si>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</si>
  <si>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</si>
  <si>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</si>
  <si>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</si>
  <si>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</si>
  <si>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</si>
  <si>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</si>
  <si>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</si>
  <si>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</si>
  <si>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</si>
  <si>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</si>
  <si>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</si>
  <si>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</si>
  <si>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</si>
  <si>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</si>
  <si>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</si>
  <si>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</si>
  <si>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</si>
  <si>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</si>
  <si>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</si>
  <si>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</si>
  <si>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</si>
  <si>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</si>
  <si>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</si>
  <si>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</si>
  <si>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</si>
  <si>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</si>
  <si>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</si>
  <si>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</si>
  <si>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</si>
  <si>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</si>
  <si>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</si>
  <si>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</si>
  <si>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</si>
  <si>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</si>
  <si>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</si>
  <si>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</si>
  <si>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</si>
  <si>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</si>
  <si>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</si>
  <si>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</si>
  <si>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</si>
  <si>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</si>
  <si>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</si>
  <si>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</si>
  <si>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</si>
  <si>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</si>
  <si>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</si>
  <si>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</si>
  <si>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</si>
  <si>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</si>
  <si>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</si>
  <si>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</si>
  <si>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</si>
  <si>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</si>
  <si>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</si>
  <si>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</si>
  <si>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</si>
  <si>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</si>
  <si>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</si>
  <si>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</si>
  <si>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</si>
  <si>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</si>
  <si>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</si>
  <si>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</si>
  <si>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</si>
  <si>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</si>
  <si>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</si>
  <si>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</si>
  <si>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</si>
  <si>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</si>
  <si>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</si>
  <si>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</si>
  <si>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</si>
  <si>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</si>
  <si>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</si>
  <si>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</si>
  <si>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</si>
  <si>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</si>
  <si>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</si>
  <si>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</si>
  <si>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</si>
  <si>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</si>
  <si>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</si>
  <si>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</si>
  <si>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</si>
  <si>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</si>
  <si>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</si>
  <si>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</si>
  <si>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</si>
  <si>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</si>
  <si>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</si>
  <si>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</si>
  <si>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</si>
  <si>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</si>
  <si>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</si>
  <si>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</si>
  <si>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</si>
  <si>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</si>
  <si>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</si>
  <si>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</si>
  <si>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</si>
  <si>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</si>
  <si>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</si>
  <si>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</si>
  <si>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</si>
  <si>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</si>
  <si>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</si>
  <si>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</si>
  <si>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</si>
  <si>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</si>
  <si>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</si>
  <si>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</si>
  <si>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</si>
  <si>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</si>
  <si>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</si>
  <si>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</si>
  <si>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</si>
  <si>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</si>
  <si>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</si>
  <si>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</si>
  <si>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</si>
  <si>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</si>
  <si>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</si>
  <si>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</si>
  <si>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</si>
  <si>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</si>
  <si>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</si>
  <si>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</si>
  <si>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</si>
  <si>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</si>
  <si>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</si>
  <si>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</si>
  <si>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</si>
  <si>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</si>
  <si>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</si>
  <si>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</si>
  <si>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</si>
  <si>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</si>
  <si>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</si>
  <si>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</si>
  <si>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</si>
  <si>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</si>
  <si>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</si>
  <si>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</si>
  <si>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</si>
  <si>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</si>
  <si>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</si>
  <si>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</si>
  <si>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</si>
  <si>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</si>
  <si>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</si>
  <si>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</si>
  <si>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</si>
  <si>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</si>
  <si>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</si>
  <si>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</si>
  <si>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</si>
  <si>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</si>
  <si>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</si>
  <si>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</si>
  <si>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</si>
  <si>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</si>
  <si>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</si>
  <si>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</si>
  <si>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</si>
  <si>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</si>
  <si>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</si>
  <si>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</si>
  <si>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</si>
  <si>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</si>
  <si>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</si>
  <si>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</si>
  <si>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</si>
  <si>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</si>
  <si>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</si>
  <si>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</si>
  <si>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</si>
  <si>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</si>
  <si>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</si>
  <si>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</si>
  <si>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</si>
  <si>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</si>
  <si>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</si>
  <si>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</si>
  <si>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</si>
  <si>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</si>
  <si>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</si>
  <si>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</si>
  <si>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</si>
  <si>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</si>
  <si>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</si>
  <si>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</si>
  <si>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</si>
  <si>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</si>
  <si>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</si>
  <si>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</si>
  <si>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</si>
  <si>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</si>
  <si>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</si>
  <si>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</si>
  <si>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</si>
  <si>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</si>
  <si>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</si>
  <si>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</si>
  <si>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</si>
  <si>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</si>
  <si>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</si>
  <si>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</si>
  <si>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</si>
  <si>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</si>
  <si>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</si>
  <si>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</si>
  <si>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</si>
  <si>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</si>
  <si>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</si>
  <si>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</si>
  <si>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</si>
  <si>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</si>
  <si>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</si>
  <si>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</si>
  <si>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</si>
  <si>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</si>
  <si>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</si>
  <si>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</si>
  <si>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</si>
  <si>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</si>
  <si>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</si>
  <si>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</si>
  <si>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</si>
  <si>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</si>
  <si>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</si>
  <si>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</si>
  <si>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</si>
  <si>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</si>
  <si>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</si>
  <si>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</si>
  <si>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</si>
  <si>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</si>
  <si>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</si>
  <si>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</si>
  <si>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</si>
  <si>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</si>
  <si>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</si>
  <si>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</si>
  <si>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</si>
  <si>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</si>
  <si>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</si>
  <si>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</si>
  <si>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</si>
  <si>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</si>
  <si>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</si>
  <si>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</si>
  <si>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</si>
  <si>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</si>
  <si>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</si>
  <si>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</si>
  <si>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</si>
  <si>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</si>
  <si>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</si>
  <si>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</si>
  <si>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</si>
  <si>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</si>
  <si>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</si>
  <si>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</si>
  <si>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</si>
  <si>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</si>
  <si>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</si>
  <si>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</si>
  <si>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</si>
  <si>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</si>
  <si>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</si>
  <si>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</si>
  <si>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</si>
  <si>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</si>
  <si>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</si>
  <si>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</si>
  <si>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</si>
  <si>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</si>
  <si>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</si>
  <si>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</si>
  <si>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</si>
  <si>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</si>
  <si>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</si>
  <si>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</si>
  <si>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</si>
  <si>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</si>
  <si>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</si>
  <si>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</si>
  <si>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</si>
  <si>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</si>
  <si>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</si>
  <si>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</si>
  <si>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</si>
  <si>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</si>
  <si>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</si>
  <si>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</si>
  <si>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</si>
  <si>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</si>
  <si>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</si>
  <si>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</si>
  <si>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</si>
  <si>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</si>
  <si>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</si>
  <si>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</si>
  <si>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</si>
  <si>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</si>
  <si>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</si>
  <si>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</si>
  <si>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</si>
  <si>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</si>
  <si>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</si>
  <si>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</si>
  <si>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</si>
  <si>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</si>
  <si>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</si>
  <si>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</si>
  <si>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</si>
  <si>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</si>
  <si>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</si>
  <si>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</si>
  <si>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</si>
  <si>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</si>
  <si>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</si>
  <si>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</si>
  <si>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</si>
  <si>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</si>
  <si>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</si>
  <si>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</si>
  <si>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</si>
  <si>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</si>
  <si>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</si>
  <si>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</si>
  <si>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</si>
  <si>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</si>
  <si>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</si>
  <si>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</si>
  <si>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</si>
  <si>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</si>
  <si>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</si>
  <si>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</si>
  <si>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</si>
  <si>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</si>
  <si>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</si>
  <si>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</si>
  <si>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</si>
  <si>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</si>
  <si>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</si>
  <si>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</si>
  <si>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</si>
  <si>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</si>
  <si>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</si>
  <si>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</si>
  <si>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</si>
  <si>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</si>
  <si>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</si>
  <si>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</si>
  <si>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</si>
  <si>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</si>
  <si>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</si>
  <si>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</si>
  <si>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</si>
  <si>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</si>
  <si>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</si>
  <si>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</si>
  <si>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</si>
  <si>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</si>
  <si>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</si>
  <si>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</si>
  <si>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</si>
  <si>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</si>
  <si>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</si>
  <si>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</si>
  <si>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</si>
  <si>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</si>
  <si>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</si>
  <si>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</si>
  <si>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</si>
  <si>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</si>
  <si>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</si>
  <si>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</si>
  <si>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</si>
  <si>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</si>
  <si>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</si>
  <si>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</si>
  <si>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</si>
  <si>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</si>
  <si>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</si>
  <si>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</si>
  <si>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</si>
  <si>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</si>
  <si>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</si>
  <si>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</si>
  <si>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</si>
  <si>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</si>
  <si>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</si>
  <si>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</si>
  <si>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</si>
  <si>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</si>
  <si>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</si>
  <si>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</si>
  <si>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</si>
  <si>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</si>
  <si>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</si>
  <si>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</si>
  <si>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</si>
  <si>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</si>
  <si>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</si>
  <si>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</si>
  <si>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</si>
  <si>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</si>
  <si>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</si>
  <si>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</si>
  <si>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</si>
  <si>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</si>
  <si>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</si>
  <si>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</si>
  <si>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</si>
  <si>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</si>
  <si>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</si>
  <si>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</si>
  <si>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</si>
  <si>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</si>
  <si>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</si>
  <si>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</si>
  <si>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</si>
  <si>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</si>
  <si>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</si>
  <si>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</si>
  <si>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</si>
  <si>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</si>
  <si>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</si>
  <si>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</si>
  <si>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</si>
  <si>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</si>
  <si>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</si>
  <si>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</si>
  <si>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</si>
  <si>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</si>
  <si>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</si>
  <si>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</si>
  <si>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</si>
  <si>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</si>
  <si>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</si>
  <si>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</si>
  <si>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</si>
  <si>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</si>
  <si>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</si>
  <si>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</si>
  <si>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</si>
  <si>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</si>
  <si>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</si>
  <si>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</si>
  <si>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</si>
  <si>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</si>
  <si>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</si>
  <si>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</si>
  <si>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</si>
  <si>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</si>
  <si>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</si>
  <si>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</si>
  <si>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</si>
  <si>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</si>
  <si>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</si>
  <si>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</si>
  <si>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</si>
  <si>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</si>
  <si>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</si>
  <si>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</si>
  <si>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</si>
  <si>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</si>
  <si>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</si>
  <si>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</si>
  <si>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</si>
  <si>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</si>
  <si>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</si>
  <si>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</si>
  <si>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</si>
  <si>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</si>
  <si>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</si>
  <si>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</si>
  <si>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</si>
  <si>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</si>
  <si>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</si>
  <si>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</si>
  <si>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</si>
  <si>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</si>
  <si>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</si>
  <si>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</si>
  <si>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</si>
  <si>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</si>
  <si>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</si>
  <si>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</si>
  <si>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</si>
  <si>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</si>
  <si>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</si>
  <si>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</si>
  <si>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</si>
  <si>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</si>
  <si>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</si>
  <si>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</si>
  <si>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</si>
  <si>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</si>
  <si>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</si>
  <si>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</si>
  <si>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</si>
  <si>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</si>
  <si>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</si>
  <si>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</si>
  <si>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</si>
  <si>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</si>
  <si>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</si>
  <si>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</si>
  <si>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</si>
  <si>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</si>
  <si>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</si>
  <si>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</si>
  <si>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</si>
  <si>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</si>
  <si>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</si>
  <si>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</si>
  <si>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</si>
  <si>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</si>
  <si>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</si>
  <si>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</si>
  <si>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</si>
  <si>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</si>
  <si>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</si>
  <si>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</si>
  <si>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</si>
  <si>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</si>
  <si>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</si>
  <si>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</si>
  <si>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</si>
  <si>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</si>
  <si>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</si>
  <si>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</si>
  <si>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</si>
  <si>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</si>
  <si>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</si>
  <si>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</si>
  <si>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</si>
  <si>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</si>
  <si>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</si>
  <si>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</si>
  <si>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</si>
  <si>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</si>
  <si>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</si>
  <si>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</si>
  <si>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</si>
  <si>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</si>
  <si>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</si>
  <si>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</si>
  <si>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</si>
  <si>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</si>
  <si>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</si>
  <si>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</si>
  <si>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</si>
  <si>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</si>
  <si>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</si>
  <si>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</si>
  <si>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</si>
  <si>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</si>
  <si>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</si>
  <si>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</si>
  <si>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</si>
  <si>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</si>
  <si>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</si>
  <si>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</si>
  <si>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</si>
  <si>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</si>
  <si>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</si>
  <si>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</si>
  <si>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</si>
  <si>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</si>
  <si>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</si>
  <si>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</si>
  <si>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</si>
  <si>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</si>
  <si>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</si>
  <si>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</si>
  <si>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</si>
  <si>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</si>
  <si>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</si>
  <si>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</si>
  <si>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</si>
  <si>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</si>
  <si>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</si>
  <si>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</si>
  <si>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</si>
  <si>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</si>
  <si>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</si>
  <si>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</si>
  <si>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</si>
  <si>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</si>
  <si>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</si>
  <si>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</si>
  <si>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</si>
  <si>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</si>
  <si>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</si>
  <si>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</si>
  <si>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</si>
  <si>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</si>
  <si>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</si>
  <si>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</si>
  <si>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</si>
  <si>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</si>
  <si>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</si>
  <si>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</si>
  <si>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</si>
  <si>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</si>
  <si>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</si>
  <si>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</si>
  <si>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</si>
  <si>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</si>
  <si>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</si>
  <si>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</si>
  <si>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</si>
  <si>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</si>
  <si>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</si>
  <si>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</si>
  <si>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</si>
  <si>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</si>
  <si>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</si>
  <si>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</si>
  <si>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</si>
  <si>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</si>
  <si>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</si>
  <si>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</si>
  <si>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</si>
  <si>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</si>
  <si>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</si>
  <si>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</si>
  <si>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</si>
  <si>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</si>
  <si>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</si>
  <si>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</si>
  <si>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</si>
  <si>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</si>
  <si>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</si>
  <si>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</si>
  <si>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</si>
  <si>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</si>
  <si>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</si>
  <si>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</si>
  <si>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</si>
  <si>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</si>
  <si>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</si>
  <si>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</si>
  <si>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</si>
  <si>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</si>
  <si>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</si>
  <si>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</si>
  <si>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</si>
  <si>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</si>
  <si>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</si>
  <si>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</si>
  <si>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</si>
  <si>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</si>
  <si>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</si>
  <si>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</si>
  <si>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</si>
  <si>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</si>
  <si>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</si>
  <si>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</si>
  <si>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</si>
  <si>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</si>
  <si>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</si>
  <si>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</si>
  <si>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</si>
  <si>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</si>
  <si>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</si>
  <si>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</si>
  <si>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</si>
  <si>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</si>
  <si>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</si>
  <si>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</si>
  <si>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</si>
  <si>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</si>
  <si>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</si>
  <si>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</si>
  <si>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</si>
  <si>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</si>
  <si>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</si>
  <si>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</si>
  <si>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</si>
  <si>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</si>
  <si>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</si>
  <si>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</si>
  <si>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</si>
  <si>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</si>
  <si>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</si>
  <si>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</si>
  <si>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</si>
  <si>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</si>
  <si>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</si>
  <si>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</si>
  <si>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</si>
  <si>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</si>
  <si>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</si>
  <si>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</si>
  <si>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</si>
  <si>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</si>
  <si>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</si>
  <si>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</si>
  <si>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</si>
  <si>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</si>
  <si>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</si>
  <si>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</si>
  <si>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</si>
  <si>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</si>
  <si>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</si>
  <si>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</si>
  <si>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</si>
  <si>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</si>
  <si>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</si>
  <si>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</si>
  <si>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</si>
  <si>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</si>
  <si>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</si>
  <si>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</si>
  <si>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</si>
  <si>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</si>
  <si>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</si>
  <si>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</si>
  <si>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</si>
  <si>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</si>
  <si>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</si>
  <si>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</si>
  <si>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</si>
  <si>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</si>
  <si>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</si>
  <si>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</si>
  <si>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</si>
  <si>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</si>
  <si>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</si>
  <si>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</si>
  <si>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</si>
  <si>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</si>
  <si>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</si>
  <si>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</si>
  <si>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</si>
  <si>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</si>
  <si>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</si>
  <si>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</si>
  <si>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</si>
  <si>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</si>
  <si>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</si>
  <si>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</si>
  <si>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</si>
  <si>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</si>
  <si>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</si>
  <si>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</si>
  <si>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</si>
  <si>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</si>
  <si>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</si>
  <si>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</si>
  <si>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</si>
  <si>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</si>
  <si>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</si>
  <si>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</si>
  <si>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</si>
  <si>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</si>
  <si>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</si>
  <si>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</si>
  <si>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</si>
  <si>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</si>
  <si>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</si>
  <si>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</si>
  <si>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</si>
  <si>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</si>
  <si>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</si>
  <si>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</si>
  <si>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</si>
  <si>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</si>
  <si>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</si>
  <si>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</si>
  <si>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</si>
  <si>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</si>
  <si>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</si>
  <si>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</si>
  <si>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</si>
  <si>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</si>
  <si>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</si>
  <si>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</si>
  <si>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</si>
  <si>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</si>
  <si>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</si>
  <si>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</si>
  <si>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</si>
  <si>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</si>
  <si>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</si>
  <si>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</si>
  <si>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</si>
  <si>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</si>
  <si>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</si>
  <si>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</si>
  <si>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</si>
  <si>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</si>
  <si>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</si>
  <si>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</si>
  <si>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</si>
  <si>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</si>
  <si>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</si>
  <si>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</si>
  <si>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</si>
  <si>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</si>
  <si>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</si>
  <si>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</si>
  <si>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</si>
  <si>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</si>
  <si>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</si>
  <si>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</si>
  <si>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</si>
  <si>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</si>
  <si>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</si>
  <si>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</si>
  <si>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</si>
  <si>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</si>
  <si>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</si>
  <si>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</si>
  <si>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</si>
  <si>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</si>
  <si>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</si>
  <si>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</si>
  <si>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</si>
  <si>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</si>
  <si>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</si>
  <si>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</si>
  <si>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</si>
  <si>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</si>
  <si>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</si>
  <si>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</si>
  <si>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</si>
  <si>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</si>
  <si>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</si>
  <si>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</si>
  <si>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</si>
  <si>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</si>
  <si>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</si>
  <si>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</si>
  <si>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</si>
  <si>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</si>
  <si>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</si>
  <si>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</si>
  <si>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</si>
  <si>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</si>
  <si>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</si>
  <si>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</si>
  <si>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</si>
  <si>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</si>
  <si>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</si>
  <si>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</si>
  <si>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</si>
  <si>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</si>
  <si>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</si>
  <si>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</si>
  <si>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</si>
  <si>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</si>
  <si>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</si>
  <si>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</si>
  <si>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</si>
  <si>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</si>
  <si>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</si>
  <si>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</si>
  <si>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</si>
  <si>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</si>
  <si>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</si>
  <si>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</si>
  <si>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</si>
  <si>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</si>
  <si>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</si>
  <si>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</si>
  <si>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</si>
  <si>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</si>
  <si>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</si>
  <si>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</si>
  <si>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</si>
  <si>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</si>
  <si>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</si>
  <si>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</si>
  <si>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</si>
  <si>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</si>
  <si>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</si>
  <si>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</si>
  <si>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</si>
  <si>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</si>
  <si>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</si>
  <si>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</si>
  <si>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</si>
  <si>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</si>
  <si>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</si>
  <si>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</si>
  <si>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</si>
  <si>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</si>
  <si>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</si>
  <si>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</si>
  <si>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</si>
  <si>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</si>
  <si>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</si>
  <si>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</si>
  <si>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</si>
  <si>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</si>
  <si>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</si>
  <si>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</si>
  <si>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</si>
  <si>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</si>
  <si>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</si>
  <si>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</si>
  <si>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</si>
  <si>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</si>
  <si>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</si>
  <si>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</si>
  <si>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</si>
  <si>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</si>
  <si>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</si>
  <si>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</si>
  <si>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</si>
  <si>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</si>
  <si>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</si>
  <si>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</si>
  <si>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</si>
  <si>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</si>
  <si>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</si>
  <si>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</si>
  <si>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</si>
  <si>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</si>
  <si>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</si>
  <si>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</si>
  <si>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</si>
  <si>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</si>
  <si>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</si>
  <si>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</si>
  <si>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</si>
  <si>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</si>
  <si>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</si>
  <si>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</si>
  <si>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</si>
  <si>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</si>
  <si>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</si>
  <si>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</si>
  <si>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</si>
  <si>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</si>
  <si>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</si>
  <si>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</si>
  <si>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</si>
  <si>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</si>
  <si>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</si>
  <si>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</si>
  <si>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</si>
  <si>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</si>
  <si>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</si>
  <si>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</si>
  <si>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</si>
  <si>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</si>
  <si>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</si>
  <si>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</si>
  <si>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</si>
  <si>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</si>
  <si>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</si>
  <si>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</si>
  <si>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</si>
  <si>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</si>
  <si>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</si>
  <si>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</si>
  <si>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</si>
  <si>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</si>
  <si>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</si>
  <si>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</si>
  <si>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</si>
  <si>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</si>
  <si>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</si>
  <si>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</si>
  <si>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</si>
  <si>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</si>
  <si>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</si>
  <si>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</si>
  <si>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</si>
  <si>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</si>
  <si>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</si>
  <si>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</si>
  <si>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</si>
  <si>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</si>
  <si>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</si>
  <si>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</si>
  <si>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</si>
  <si>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</si>
  <si>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</si>
  <si>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</si>
  <si>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</si>
  <si>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</si>
  <si>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</si>
  <si>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</si>
  <si>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</si>
  <si>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</si>
  <si>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</si>
  <si>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</si>
  <si>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</si>
  <si>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</si>
  <si>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</si>
  <si>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</si>
  <si>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</si>
  <si>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</si>
  <si>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</si>
  <si>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</si>
  <si>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</si>
  <si>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</si>
  <si>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</si>
  <si>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</si>
  <si>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</si>
  <si>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</si>
  <si>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</si>
  <si>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</si>
  <si>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</si>
  <si>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</si>
  <si>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</si>
  <si>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</si>
  <si>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</si>
  <si>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</si>
  <si>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</si>
  <si>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</si>
  <si>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</si>
  <si>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</si>
  <si>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</si>
  <si>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</si>
  <si>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</si>
  <si>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</si>
  <si>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</si>
  <si>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</si>
  <si>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</si>
  <si>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</si>
  <si>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</si>
  <si>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</si>
  <si>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</si>
  <si>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</si>
  <si>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</si>
  <si>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</si>
  <si>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</si>
  <si>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</si>
  <si>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</si>
  <si>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</si>
  <si>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</si>
  <si>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</si>
  <si>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</si>
  <si>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</si>
  <si>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</si>
  <si>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</si>
  <si>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</si>
  <si>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</si>
  <si>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</si>
  <si>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</si>
  <si>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</si>
  <si>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</si>
  <si>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</si>
  <si>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</si>
  <si>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</si>
  <si>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</si>
  <si>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</si>
  <si>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</si>
  <si>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</si>
  <si>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</si>
  <si>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</si>
  <si>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</si>
  <si>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</si>
  <si>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</si>
  <si>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</si>
  <si>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</si>
  <si>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</si>
  <si>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</si>
  <si>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</si>
  <si>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</si>
  <si>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</si>
  <si>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</si>
  <si>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</si>
  <si>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</si>
  <si>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</si>
  <si>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</si>
  <si>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</si>
  <si>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</si>
  <si>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</si>
  <si>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</si>
  <si>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</si>
  <si>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</si>
  <si>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</si>
  <si>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</si>
  <si>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</si>
  <si>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</si>
  <si>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</si>
  <si>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</si>
  <si>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</si>
  <si>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</si>
  <si>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</si>
  <si>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</si>
  <si>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</si>
  <si>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</si>
  <si>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</si>
  <si>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</si>
  <si>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</si>
  <si>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</si>
  <si>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</si>
  <si>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</si>
  <si>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</si>
  <si>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</si>
  <si>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</si>
  <si>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</si>
  <si>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</si>
  <si>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</si>
  <si>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</si>
  <si>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</si>
  <si>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</si>
  <si>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</si>
  <si>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</si>
  <si>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</si>
  <si>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</si>
  <si>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</si>
  <si>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</si>
  <si>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</si>
  <si>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</si>
  <si>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</si>
  <si>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</si>
  <si>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</si>
  <si>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</si>
  <si>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</si>
  <si>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</si>
  <si>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</si>
  <si>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</si>
  <si>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</si>
  <si>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</si>
  <si>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</si>
  <si>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</si>
  <si>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</si>
  <si>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</si>
  <si>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</si>
  <si>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</si>
  <si>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</si>
  <si>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</si>
  <si>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</si>
  <si>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</si>
  <si>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</si>
  <si>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</si>
  <si>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</si>
  <si>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</si>
  <si>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</si>
  <si>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</si>
  <si>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</si>
  <si>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</si>
  <si>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</si>
  <si>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</si>
  <si>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</si>
  <si>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</si>
  <si>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</si>
  <si>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</si>
  <si>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</si>
  <si>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</si>
  <si>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</si>
  <si>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</si>
  <si>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</si>
  <si>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</si>
  <si>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</si>
  <si>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</si>
  <si>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</si>
  <si>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</si>
  <si>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</si>
  <si>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</si>
  <si>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</si>
  <si>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</si>
  <si>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</si>
  <si>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</si>
  <si>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</si>
  <si>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</si>
  <si>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</si>
  <si>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</si>
  <si>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</si>
  <si>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</si>
  <si>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</si>
  <si>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</si>
  <si>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</si>
  <si>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</si>
  <si>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</si>
  <si>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</si>
  <si>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</si>
  <si>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</si>
  <si>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</si>
  <si>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</si>
  <si>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</si>
  <si>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</si>
  <si>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</si>
  <si>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</si>
  <si>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</si>
  <si>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</si>
  <si>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</si>
  <si>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</si>
  <si>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</si>
  <si>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</si>
  <si>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</si>
  <si>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</si>
  <si>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</si>
  <si>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</si>
  <si>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</si>
  <si>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</si>
  <si>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</si>
  <si>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</si>
  <si>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</si>
  <si>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</si>
  <si>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</si>
  <si>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</si>
  <si>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</si>
  <si>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</si>
  <si>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</si>
  <si>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</si>
  <si>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</si>
  <si>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</si>
  <si>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</si>
  <si>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</si>
  <si>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</si>
  <si>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</si>
  <si>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</si>
  <si>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</si>
  <si>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</si>
  <si>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</si>
  <si>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</si>
  <si>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</si>
  <si>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</si>
  <si>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</si>
  <si>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</si>
  <si>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</si>
  <si>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</si>
  <si>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</si>
  <si>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</si>
  <si>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</si>
  <si>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</si>
  <si>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</si>
  <si>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</si>
  <si>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</si>
  <si>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</si>
  <si>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</si>
  <si>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</si>
  <si>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</si>
  <si>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</si>
  <si>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</si>
  <si>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</si>
  <si>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</si>
  <si>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</si>
  <si>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</si>
  <si>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</si>
  <si>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</si>
  <si>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</si>
  <si>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</si>
  <si>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</si>
  <si>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</si>
  <si>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</si>
  <si>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</si>
  <si>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</si>
  <si>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</si>
  <si>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</si>
  <si>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</si>
  <si>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</si>
  <si>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</si>
  <si>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</si>
  <si>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</si>
  <si>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</si>
  <si>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</si>
  <si>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</si>
  <si>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</si>
  <si>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</si>
  <si>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</si>
  <si>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</si>
  <si>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</si>
  <si>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</si>
  <si>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</si>
  <si>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</si>
  <si>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</si>
  <si>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</si>
  <si>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</si>
  <si>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</si>
  <si>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</si>
  <si>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</si>
  <si>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</si>
  <si>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</si>
  <si>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</si>
  <si>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</si>
  <si>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</si>
  <si>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</si>
  <si>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</si>
  <si>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</si>
  <si>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</si>
  <si>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</si>
  <si>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</si>
  <si>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</si>
  <si>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</si>
  <si>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</si>
  <si>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</si>
  <si>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</si>
  <si>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</si>
  <si>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</si>
  <si>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</si>
  <si>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</si>
  <si>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</si>
  <si>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</si>
  <si>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</si>
  <si>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</si>
  <si>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</si>
  <si>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</si>
  <si>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</si>
  <si>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</si>
  <si>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</si>
  <si>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</si>
  <si>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</si>
  <si>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</si>
  <si>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</si>
  <si>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</si>
  <si>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</si>
  <si>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</si>
  <si>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</si>
  <si>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</si>
  <si>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</si>
  <si>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</si>
  <si>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</si>
  <si>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</si>
  <si>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</si>
  <si>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</si>
  <si>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</si>
  <si>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</si>
  <si>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</si>
  <si>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</si>
  <si>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</si>
  <si>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</si>
  <si>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</si>
  <si>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</si>
  <si>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</si>
  <si>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</si>
  <si>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</si>
  <si>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</si>
  <si>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</si>
  <si>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</si>
  <si>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</si>
  <si>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</si>
  <si>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</si>
  <si>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</si>
  <si>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</si>
  <si>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</si>
  <si>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</si>
  <si>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</si>
  <si>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</si>
  <si>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</si>
  <si>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</si>
  <si>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</si>
  <si>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</si>
  <si>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</si>
  <si>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</si>
  <si>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</si>
  <si>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</si>
  <si>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</si>
  <si>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</si>
  <si>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</si>
  <si>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</si>
  <si>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</si>
  <si>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</si>
  <si>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</si>
  <si>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</si>
  <si>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</si>
  <si>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</si>
  <si>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</si>
  <si>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</si>
  <si>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</si>
  <si>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</si>
  <si>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</si>
  <si>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</si>
  <si>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</si>
  <si>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</si>
  <si>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</si>
  <si>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</si>
  <si>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</si>
  <si>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</si>
  <si>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</si>
  <si>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</si>
  <si>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</si>
  <si>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</si>
  <si>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</si>
  <si>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</si>
  <si>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</si>
  <si>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</si>
  <si>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</si>
  <si>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</si>
  <si>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</si>
  <si>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</si>
  <si>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</si>
  <si>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</si>
  <si>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</si>
  <si>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</si>
  <si>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</si>
  <si>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</si>
  <si>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</si>
  <si>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</si>
  <si>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</si>
  <si>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</si>
  <si>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</si>
  <si>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</si>
  <si>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</si>
  <si>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</si>
  <si>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</si>
  <si>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</si>
  <si>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</si>
  <si>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</si>
  <si>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</si>
  <si>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</si>
  <si>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</si>
  <si>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</si>
  <si>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</si>
  <si>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</si>
  <si>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</si>
  <si>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</si>
  <si>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</si>
  <si>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</si>
  <si>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</si>
  <si>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</si>
  <si>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</si>
  <si>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</si>
  <si>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</si>
  <si>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</si>
  <si>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</si>
  <si>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</si>
  <si>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</si>
  <si>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</si>
  <si>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</si>
  <si>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</si>
  <si>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</si>
  <si>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</si>
  <si>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</si>
  <si>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</si>
  <si>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</si>
  <si>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</si>
  <si>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</si>
  <si>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</si>
  <si>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</si>
  <si>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</si>
  <si>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</si>
  <si>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</si>
  <si>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</si>
  <si>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</si>
  <si>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</si>
  <si>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</si>
  <si>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</si>
  <si>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</si>
  <si>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</si>
  <si>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</si>
  <si>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</si>
  <si>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</si>
  <si>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</si>
  <si>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</si>
  <si>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</si>
  <si>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</si>
  <si>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</si>
  <si>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</si>
  <si>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</si>
  <si>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</si>
  <si>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</si>
  <si>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</si>
  <si>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</si>
  <si>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</si>
  <si>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</si>
  <si>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</si>
  <si>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</si>
  <si>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</si>
  <si>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</si>
  <si>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</si>
  <si>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</si>
  <si>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</si>
  <si>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</si>
  <si>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</si>
  <si>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</si>
  <si>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</si>
  <si>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</si>
  <si>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</si>
  <si>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</si>
  <si>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</si>
  <si>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</si>
  <si>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</si>
  <si>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</si>
  <si>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</si>
  <si>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</si>
  <si>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</si>
  <si>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</si>
  <si>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</si>
  <si>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</si>
  <si>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</si>
  <si>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</si>
  <si>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</si>
  <si>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</si>
  <si>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</si>
  <si>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</si>
  <si>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</si>
  <si>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</si>
  <si>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</si>
  <si>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</si>
  <si>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</si>
  <si>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</si>
  <si>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</si>
  <si>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</si>
  <si>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</si>
  <si>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</si>
  <si>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</si>
  <si>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</si>
  <si>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</si>
  <si>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</si>
  <si>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</si>
  <si>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</si>
  <si>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</si>
  <si>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</si>
  <si>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</si>
  <si>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</si>
  <si>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</si>
  <si>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</si>
  <si>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</si>
  <si>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</si>
  <si>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</si>
  <si>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</si>
  <si>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</si>
  <si>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</si>
  <si>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</si>
  <si>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</si>
  <si>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</si>
  <si>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</si>
  <si>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</si>
  <si>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</si>
  <si>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</si>
  <si>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</si>
  <si>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</si>
  <si>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</si>
  <si>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</si>
  <si>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</si>
  <si>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</si>
  <si>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</si>
  <si>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</si>
  <si>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</si>
  <si>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</si>
  <si>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</si>
  <si>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</si>
  <si>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</si>
  <si>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</si>
  <si>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</si>
  <si>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</si>
  <si>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</si>
  <si>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</si>
  <si>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</si>
  <si>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</si>
  <si>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</si>
  <si>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</si>
  <si>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</si>
  <si>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</si>
  <si>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</si>
  <si>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</si>
  <si>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</si>
  <si>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</si>
  <si>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</si>
  <si>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</si>
  <si>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</si>
  <si>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</si>
  <si>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</si>
  <si>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</si>
  <si>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</si>
  <si>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</si>
  <si>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</si>
  <si>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</si>
  <si>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</si>
  <si>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</si>
  <si>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</si>
  <si>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</si>
  <si>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</si>
  <si>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</si>
  <si>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</si>
  <si>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</si>
  <si>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</si>
  <si>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</si>
  <si>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</si>
  <si>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</si>
  <si>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</si>
  <si>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</si>
  <si>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</si>
  <si>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</si>
  <si>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</si>
  <si>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</si>
  <si>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</si>
  <si>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</si>
  <si>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</si>
  <si>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</si>
  <si>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</si>
  <si>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</si>
  <si>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</si>
  <si>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</si>
  <si>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</si>
  <si>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</si>
  <si>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</si>
  <si>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</si>
  <si>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</si>
  <si>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</si>
  <si>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</si>
  <si>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</si>
  <si>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</si>
  <si>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</si>
  <si>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</si>
  <si>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</si>
  <si>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</si>
  <si>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</si>
  <si>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</si>
  <si>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</si>
  <si>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</si>
  <si>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</si>
  <si>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</si>
  <si>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</si>
  <si>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</si>
  <si>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</si>
  <si>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</si>
  <si>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</si>
  <si>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</si>
  <si>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</si>
  <si>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</si>
  <si>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</si>
  <si>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</si>
  <si>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</si>
  <si>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</si>
  <si>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</si>
  <si>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</si>
  <si>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</si>
  <si>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</si>
  <si>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</si>
  <si>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</si>
  <si>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</si>
  <si>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</si>
  <si>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</si>
  <si>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</si>
  <si>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</si>
  <si>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</si>
  <si>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</si>
  <si>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</si>
  <si>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</si>
  <si>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</si>
  <si>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</si>
  <si>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</si>
  <si>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</si>
  <si>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</si>
  <si>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</si>
  <si>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</si>
  <si>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</si>
  <si>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</si>
  <si>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</si>
  <si>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</si>
  <si>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</si>
  <si>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</si>
  <si>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</si>
  <si>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</si>
  <si>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</si>
  <si>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</si>
  <si>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</si>
  <si>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</si>
  <si>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</si>
  <si>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</si>
  <si>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</si>
  <si>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</si>
  <si>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</si>
  <si>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</si>
  <si>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</si>
  <si>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</si>
  <si>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</si>
  <si>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</si>
  <si>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</si>
  <si>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</si>
  <si>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</si>
  <si>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</si>
  <si>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</si>
  <si>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</si>
  <si>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</si>
  <si>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</si>
  <si>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</si>
  <si>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</si>
  <si>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</si>
  <si>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</si>
  <si>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</si>
  <si>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</si>
  <si>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</si>
  <si>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</si>
  <si>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</si>
  <si>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</si>
  <si>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</si>
  <si>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</si>
  <si>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</si>
  <si>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</si>
  <si>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</si>
  <si>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</si>
  <si>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</si>
  <si>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</si>
  <si>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</si>
  <si>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</si>
  <si>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</si>
  <si>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</si>
  <si>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</si>
  <si>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</si>
  <si>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</si>
  <si>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</si>
  <si>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</si>
  <si>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</si>
  <si>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</si>
  <si>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</si>
  <si>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</si>
  <si>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</si>
  <si>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</si>
  <si>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</si>
  <si>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</si>
  <si>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</si>
  <si>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</si>
  <si>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</si>
  <si>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</si>
  <si>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</si>
  <si>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</si>
  <si>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</si>
  <si>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</si>
  <si>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</si>
  <si>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</si>
  <si>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</si>
  <si>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</si>
  <si>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</si>
  <si>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</si>
  <si>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</si>
  <si>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</si>
  <si>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</si>
  <si>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</si>
  <si>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</si>
  <si>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</si>
  <si>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</si>
  <si>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</si>
  <si>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</si>
  <si>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</si>
  <si>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</si>
  <si>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</si>
  <si>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</si>
  <si>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</si>
  <si>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</si>
  <si>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</si>
  <si>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</si>
  <si>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</si>
  <si>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</si>
  <si>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</si>
  <si>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</si>
  <si>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</si>
  <si>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</si>
  <si>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</si>
  <si>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</si>
  <si>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</si>
  <si>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</si>
  <si>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</si>
  <si>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</si>
  <si>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</si>
  <si>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</si>
  <si>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</si>
  <si>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</si>
  <si>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</si>
  <si>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</si>
  <si>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</si>
  <si>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</si>
  <si>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</si>
  <si>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</si>
  <si>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</si>
  <si>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</si>
  <si>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</si>
  <si>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</si>
  <si>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</si>
  <si>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</si>
  <si>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</si>
  <si>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</si>
  <si>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</si>
  <si>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</si>
  <si>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</si>
  <si>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</si>
  <si>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</si>
  <si>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</si>
  <si>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</si>
  <si>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</si>
  <si>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</si>
  <si>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</si>
  <si>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</si>
  <si>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</si>
  <si>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</si>
  <si>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</si>
  <si>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</si>
  <si>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</si>
  <si>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</si>
  <si>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</si>
  <si>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</si>
  <si>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</si>
  <si>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</si>
  <si>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</si>
  <si>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</si>
  <si>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</si>
  <si>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</si>
  <si>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</si>
  <si>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</si>
  <si>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</si>
  <si>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</si>
  <si>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</si>
  <si>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</si>
  <si>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</si>
  <si>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</si>
  <si>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</si>
  <si>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</si>
  <si>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</si>
  <si>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</si>
  <si>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</si>
  <si>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</si>
  <si>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</si>
  <si>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</si>
  <si>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</si>
  <si>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</si>
  <si>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</si>
  <si>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</si>
  <si>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</si>
  <si>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</si>
  <si>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</si>
  <si>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</si>
  <si>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</si>
  <si>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</si>
  <si>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</si>
  <si>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</si>
  <si>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</si>
  <si>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</si>
  <si>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</si>
  <si>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</si>
  <si>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</si>
  <si>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</si>
  <si>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</si>
  <si>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</si>
  <si>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</si>
  <si>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</si>
  <si>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</si>
  <si>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</si>
  <si>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</si>
  <si>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</si>
  <si>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</si>
  <si>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</si>
  <si>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</si>
  <si>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</si>
  <si>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</si>
  <si>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</si>
  <si>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</si>
  <si>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</si>
  <si>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</si>
  <si>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</si>
  <si>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</si>
  <si>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</si>
  <si>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</si>
  <si>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</si>
  <si>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</si>
  <si>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</si>
  <si>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</si>
  <si>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</si>
  <si>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</si>
  <si>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</si>
  <si>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</si>
  <si>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</si>
  <si>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</si>
  <si>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</si>
  <si>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</si>
  <si>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</si>
  <si>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</si>
  <si>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</si>
  <si>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</si>
  <si>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</si>
  <si>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</si>
  <si>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</si>
  <si>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</si>
  <si>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</si>
  <si>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</si>
  <si>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</si>
  <si>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</si>
  <si>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</si>
  <si>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</si>
  <si>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</si>
  <si>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</si>
  <si>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</si>
  <si>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</si>
  <si>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</si>
  <si>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</si>
  <si>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</si>
  <si>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</si>
  <si>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</si>
  <si>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</si>
  <si>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</si>
  <si>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</si>
  <si>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</si>
  <si>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</si>
  <si>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</si>
  <si>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</si>
  <si>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</si>
  <si>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</si>
  <si>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</si>
  <si>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</si>
  <si>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</si>
  <si>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</si>
  <si>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</si>
  <si>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</si>
  <si>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</si>
  <si>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</si>
  <si>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</si>
  <si>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</si>
  <si>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</si>
  <si>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</si>
  <si>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</si>
  <si>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</si>
  <si>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</si>
  <si>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</si>
  <si>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</si>
  <si>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</si>
  <si>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</si>
  <si>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</si>
  <si>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</si>
  <si>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</si>
  <si>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</si>
  <si>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</si>
  <si>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</si>
  <si>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</si>
  <si>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</si>
  <si>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</si>
  <si>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</si>
  <si>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</si>
  <si>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</si>
  <si>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</si>
  <si>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</si>
  <si>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</si>
  <si>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</si>
  <si>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</si>
  <si>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</si>
  <si>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</si>
  <si>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</si>
  <si>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</si>
  <si>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</si>
  <si>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</si>
  <si>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</si>
  <si>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</si>
  <si>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</si>
  <si>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</si>
  <si>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</si>
  <si>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</si>
  <si>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</si>
  <si>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</si>
  <si>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</si>
  <si>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</si>
  <si>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</si>
  <si>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</si>
  <si>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</si>
  <si>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</si>
  <si>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</si>
  <si>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</si>
  <si>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</si>
  <si>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</si>
  <si>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</si>
  <si>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</si>
  <si>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</si>
  <si>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</si>
  <si>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</si>
  <si>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</si>
  <si>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</si>
  <si>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</si>
  <si>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</si>
  <si>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</si>
  <si>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</si>
  <si>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</si>
  <si>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</si>
  <si>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</si>
  <si>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</si>
  <si>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</si>
  <si>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</si>
  <si>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</si>
  <si>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</si>
  <si>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</si>
  <si>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</si>
  <si>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</si>
  <si>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</si>
  <si>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</si>
  <si>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</si>
  <si>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</si>
  <si>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</si>
  <si>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</si>
  <si>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</si>
  <si>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</si>
  <si>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</si>
  <si>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</si>
  <si>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</si>
  <si>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</si>
  <si>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</si>
  <si>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</si>
  <si>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</si>
  <si>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</si>
  <si>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</si>
  <si>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</si>
  <si>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</si>
  <si>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</si>
  <si>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</si>
  <si>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</si>
  <si>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</si>
  <si>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</si>
  <si>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</si>
  <si>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</si>
  <si>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</si>
  <si>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</si>
  <si>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</si>
  <si>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</si>
  <si>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</si>
  <si>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</si>
  <si>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</si>
  <si>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</si>
  <si>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</si>
  <si>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</si>
  <si>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</si>
  <si>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</si>
  <si>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</si>
  <si>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</si>
  <si>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</si>
  <si>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</si>
  <si>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</si>
  <si>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</si>
  <si>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</si>
  <si>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</si>
  <si>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</si>
  <si>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</si>
  <si>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</si>
  <si>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</si>
  <si>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</si>
  <si>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</si>
  <si>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</si>
  <si>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</si>
  <si>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</si>
  <si>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</si>
  <si>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</si>
  <si>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</si>
  <si>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</si>
  <si>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</si>
  <si>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</si>
  <si>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</si>
  <si>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</si>
  <si>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</si>
  <si>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</si>
  <si>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</si>
  <si>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</si>
  <si>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</si>
  <si>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</si>
  <si>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</si>
  <si>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</si>
  <si>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</si>
  <si>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</si>
  <si>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</si>
  <si>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</si>
  <si>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</si>
  <si>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</si>
  <si>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</si>
  <si>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</si>
  <si>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</si>
  <si>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</si>
  <si>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</si>
  <si>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</si>
  <si>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</si>
  <si>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</si>
  <si>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</si>
  <si>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</si>
  <si>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</si>
  <si>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</si>
  <si>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</si>
  <si>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</si>
  <si>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</si>
  <si>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</si>
  <si>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</si>
  <si>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</si>
  <si>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</si>
  <si>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</si>
  <si>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</si>
  <si>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</si>
  <si>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</si>
  <si>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</si>
  <si>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</si>
  <si>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</si>
  <si>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</si>
  <si>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</si>
  <si>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</si>
  <si>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</si>
  <si>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</si>
  <si>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</si>
  <si>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</si>
  <si>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</si>
  <si>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</si>
  <si>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</si>
  <si>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</si>
  <si>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</si>
  <si>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</si>
  <si>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</si>
  <si>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</si>
  <si>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</si>
  <si>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</si>
  <si>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</si>
  <si>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</si>
  <si>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</si>
  <si>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</si>
  <si>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</si>
  <si>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</si>
  <si>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</si>
  <si>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</si>
  <si>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</si>
  <si>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</si>
  <si>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</si>
  <si>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</si>
  <si>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</si>
  <si>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</si>
  <si>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</si>
  <si>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</si>
  <si>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</si>
  <si>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</si>
  <si>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</si>
  <si>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</si>
  <si>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</si>
  <si>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</si>
  <si>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</si>
  <si>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</si>
  <si>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</si>
  <si>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</si>
  <si>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</si>
  <si>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</si>
  <si>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</si>
  <si>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</si>
  <si>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</si>
  <si>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</si>
  <si>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</si>
  <si>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</si>
  <si>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</si>
  <si>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</si>
  <si>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</si>
  <si>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</si>
  <si>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</si>
  <si>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</si>
  <si>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</si>
  <si>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</si>
  <si>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</si>
  <si>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</si>
  <si>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</si>
  <si>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</si>
  <si>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</si>
  <si>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</si>
  <si>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</si>
  <si>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</si>
  <si>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</si>
  <si>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</si>
  <si>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</si>
  <si>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</si>
  <si>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</si>
  <si>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</si>
  <si>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</si>
  <si>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</si>
  <si>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</si>
  <si>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</si>
  <si>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</si>
  <si>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</si>
  <si>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</si>
  <si>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</si>
  <si>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</si>
  <si>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</si>
  <si>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</si>
  <si>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</si>
  <si>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</si>
  <si>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</si>
  <si>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</si>
  <si>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</si>
  <si>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</si>
  <si>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</si>
  <si>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</si>
  <si>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</si>
  <si>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</si>
  <si>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</si>
  <si>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</si>
  <si>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</si>
  <si>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</si>
  <si>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</si>
  <si>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</si>
  <si>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</si>
  <si>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</si>
  <si>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</si>
  <si>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</si>
  <si>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</si>
  <si>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</si>
  <si>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</si>
  <si>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</si>
  <si>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</si>
  <si>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</si>
  <si>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</si>
  <si>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</si>
  <si>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</si>
  <si>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</si>
  <si>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</si>
  <si>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</si>
  <si>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</si>
  <si>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</si>
  <si>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</si>
  <si>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</si>
  <si>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</si>
  <si>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</si>
  <si>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</si>
  <si>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</si>
  <si>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</si>
  <si>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</si>
  <si>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</si>
  <si>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</si>
  <si>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</si>
  <si>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</si>
  <si>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</si>
  <si>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</si>
  <si>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</si>
  <si>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</si>
  <si>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</si>
  <si>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</si>
  <si>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</si>
  <si>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</si>
  <si>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</si>
  <si>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</si>
  <si>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</si>
  <si>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</si>
  <si>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</si>
  <si>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</si>
  <si>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</si>
  <si>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</si>
  <si>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</si>
  <si>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</si>
  <si>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</si>
  <si>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</si>
  <si>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</si>
  <si>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</si>
  <si>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</si>
  <si>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</si>
  <si>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</si>
  <si>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</si>
  <si>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</si>
  <si>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</si>
  <si>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</si>
  <si>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</si>
  <si>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</si>
  <si>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</si>
  <si>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</si>
  <si>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</si>
  <si>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</si>
  <si>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</si>
  <si>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</si>
  <si>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</si>
  <si>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</si>
  <si>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</si>
  <si>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</si>
  <si>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</si>
  <si>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</si>
  <si>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</si>
  <si>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</si>
  <si>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</si>
  <si>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</si>
  <si>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</si>
  <si>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</si>
  <si>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</si>
  <si>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</si>
  <si>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</si>
  <si>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</si>
  <si>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</si>
  <si>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</si>
  <si>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</si>
  <si>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</si>
  <si>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</si>
  <si>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</si>
  <si>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</si>
  <si>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</si>
  <si>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</si>
  <si>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</si>
  <si>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</si>
  <si>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</si>
  <si>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</si>
  <si>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</si>
  <si>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</si>
  <si>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</si>
  <si>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</si>
  <si>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</si>
  <si>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</si>
  <si>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</si>
  <si>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</si>
  <si>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</si>
  <si>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</si>
  <si>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</si>
  <si>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</si>
  <si>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</si>
  <si>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</si>
  <si>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</si>
  <si>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</si>
  <si>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</si>
  <si>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</si>
  <si>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</si>
  <si>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</si>
  <si>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</si>
  <si>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</si>
  <si>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</si>
  <si>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</si>
  <si>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</si>
  <si>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</si>
  <si>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</si>
  <si>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</si>
  <si>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</si>
  <si>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</si>
  <si>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</si>
  <si>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</si>
  <si>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</si>
  <si>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</si>
  <si>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</si>
  <si>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</si>
  <si>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</si>
  <si>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</si>
  <si>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</si>
  <si>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</si>
  <si>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</si>
  <si>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</si>
  <si>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</si>
  <si>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</si>
  <si>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</si>
  <si>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</si>
  <si>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</si>
  <si>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</si>
  <si>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</si>
  <si>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</si>
  <si>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</si>
  <si>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</si>
  <si>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</si>
  <si>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</si>
  <si>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</si>
  <si>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</si>
  <si>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</si>
  <si>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</si>
  <si>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</si>
  <si>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</si>
  <si>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</si>
  <si>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</si>
  <si>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</si>
  <si>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</si>
  <si>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</si>
  <si>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</si>
  <si>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</si>
  <si>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</si>
  <si>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</si>
  <si>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</si>
  <si>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</si>
  <si>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</si>
  <si>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</si>
  <si>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</si>
  <si>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</si>
  <si>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</si>
  <si>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</si>
  <si>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</si>
  <si>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</si>
  <si>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</si>
  <si>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</si>
  <si>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</si>
  <si>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</si>
  <si>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</si>
  <si>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</si>
  <si>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</si>
  <si>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</si>
  <si>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</si>
  <si>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</si>
  <si>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</si>
  <si>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</si>
  <si>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</si>
  <si>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</si>
  <si>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</si>
  <si>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</si>
  <si>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</si>
  <si>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</si>
  <si>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</si>
  <si>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</si>
  <si>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</si>
  <si>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</si>
  <si>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</si>
  <si>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</si>
  <si>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</si>
  <si>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</si>
  <si>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</si>
  <si>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</si>
  <si>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</si>
  <si>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</si>
  <si>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</si>
  <si>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</si>
  <si>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</si>
  <si>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</si>
  <si>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</si>
  <si>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</si>
  <si>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</si>
  <si>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</si>
  <si>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</si>
  <si>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</si>
  <si>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</si>
  <si>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</si>
  <si>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</si>
  <si>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</si>
  <si>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</si>
  <si>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</si>
  <si>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</si>
  <si>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</si>
  <si>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</si>
  <si>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</si>
  <si>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</si>
  <si>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</si>
  <si>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</si>
  <si>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</si>
  <si>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</si>
  <si>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</si>
  <si>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</si>
  <si>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</si>
  <si>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</si>
  <si>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</si>
  <si>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</si>
  <si>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</si>
  <si>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</si>
  <si>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</si>
  <si>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</si>
  <si>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</si>
  <si>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</si>
  <si>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</si>
  <si>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</si>
  <si>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</si>
  <si>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</si>
  <si>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</si>
  <si>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</si>
  <si>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</si>
  <si>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</si>
  <si>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</si>
  <si>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</si>
  <si>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</si>
  <si>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</si>
  <si>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</si>
  <si>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</si>
  <si>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</si>
  <si>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</si>
  <si>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</si>
  <si>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</si>
  <si>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</si>
  <si>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</si>
  <si>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</si>
  <si>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</si>
  <si>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</si>
  <si>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</si>
  <si>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</si>
  <si>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</si>
  <si>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</si>
  <si>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</si>
  <si>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</si>
  <si>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</si>
  <si>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</si>
  <si>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</si>
  <si>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</si>
  <si>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</si>
  <si>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</si>
  <si>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</si>
  <si>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</si>
  <si>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</si>
  <si>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</si>
  <si>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</si>
  <si>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</si>
  <si>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</si>
  <si>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</si>
  <si>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</si>
  <si>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</si>
  <si>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</si>
  <si>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</si>
  <si>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</si>
  <si>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</si>
  <si>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</si>
  <si>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</si>
  <si>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</si>
  <si>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</si>
  <si>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</si>
  <si>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</si>
  <si>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</si>
  <si>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</si>
  <si>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</si>
  <si>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</si>
  <si>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</si>
  <si>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</si>
  <si>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</si>
  <si>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</si>
  <si>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</si>
  <si>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</si>
  <si>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</si>
  <si>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</si>
  <si>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</si>
  <si>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</si>
  <si>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</si>
  <si>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</si>
  <si>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</si>
  <si>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</si>
  <si>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</si>
  <si>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</si>
  <si>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</si>
  <si>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</si>
  <si>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</si>
  <si>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</si>
  <si>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</si>
  <si>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</si>
  <si>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</si>
  <si>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</si>
  <si>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</si>
  <si>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</si>
  <si>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</si>
  <si>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</si>
  <si>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</si>
  <si>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</si>
  <si>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</si>
  <si>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</si>
  <si>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</si>
  <si>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</si>
  <si>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</si>
  <si>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</si>
  <si>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</si>
  <si>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</si>
  <si>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</si>
  <si>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</si>
  <si>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</si>
  <si>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</si>
  <si>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</si>
  <si>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</si>
  <si>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</si>
  <si>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</si>
  <si>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</si>
  <si>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</si>
  <si>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</si>
  <si>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</si>
  <si>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</si>
  <si>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</si>
  <si>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</si>
  <si>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</si>
  <si>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</si>
  <si>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</si>
  <si>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</si>
  <si>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</si>
  <si>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</si>
  <si>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</si>
  <si>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</si>
  <si>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</si>
  <si>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</si>
  <si>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</si>
  <si>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</si>
  <si>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</si>
  <si>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</si>
  <si>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</si>
  <si>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</si>
  <si>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</si>
  <si>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</si>
  <si>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</si>
  <si>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</si>
  <si>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</si>
  <si>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</si>
  <si>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</si>
  <si>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</si>
  <si>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</si>
  <si>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</si>
  <si>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</si>
  <si>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</si>
  <si>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</si>
  <si>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</si>
  <si>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</si>
  <si>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</si>
  <si>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</si>
  <si>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</si>
  <si>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</si>
  <si>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</si>
  <si>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</si>
  <si>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</si>
  <si>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</si>
  <si>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</si>
  <si>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</si>
  <si>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</si>
  <si>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</si>
  <si>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</si>
  <si>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</si>
  <si>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</si>
  <si>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</si>
  <si>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</si>
  <si>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</si>
  <si>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</si>
  <si>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</si>
  <si>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</si>
  <si>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</si>
  <si>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</si>
  <si>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</si>
  <si>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</si>
  <si>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</si>
  <si>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</si>
  <si>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</si>
  <si>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</si>
  <si>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</si>
  <si>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</si>
  <si>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</si>
  <si>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</si>
  <si>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</si>
  <si>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</si>
  <si>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</si>
  <si>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</si>
  <si>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</si>
  <si>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</si>
  <si>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</si>
  <si>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</si>
  <si>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</si>
  <si>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</si>
  <si>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</si>
  <si>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</si>
  <si>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</si>
  <si>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</si>
  <si>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</si>
  <si>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</si>
  <si>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</si>
  <si>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</si>
  <si>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</si>
  <si>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</si>
  <si>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</si>
  <si>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</si>
  <si>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</si>
  <si>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</si>
  <si>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</si>
  <si>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</si>
  <si>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</si>
  <si>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</si>
  <si>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</si>
  <si>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</si>
  <si>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</si>
  <si>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</si>
  <si>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</si>
  <si>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</si>
  <si>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</si>
  <si>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</si>
  <si>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</si>
  <si>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</si>
  <si>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</si>
  <si>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</si>
  <si>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</si>
  <si>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</si>
  <si>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</si>
  <si>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</si>
  <si>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</si>
  <si>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</si>
  <si>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</si>
  <si>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</si>
  <si>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</si>
  <si>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</si>
  <si>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</si>
  <si>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</si>
  <si>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</si>
  <si>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</si>
  <si>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</si>
  <si>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</si>
  <si>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</si>
  <si>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</si>
  <si>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</si>
  <si>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</si>
  <si>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</si>
  <si>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</si>
  <si>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</si>
  <si>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</si>
  <si>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</si>
  <si>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</si>
  <si>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</si>
  <si>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</si>
  <si>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</si>
  <si>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</si>
  <si>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</si>
  <si>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</si>
  <si>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</si>
  <si>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</si>
  <si>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</si>
  <si>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</si>
  <si>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</si>
  <si>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</si>
  <si>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</si>
  <si>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</si>
  <si>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</si>
  <si>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</si>
  <si>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</si>
  <si>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</si>
  <si>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</si>
  <si>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</si>
  <si>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</si>
  <si>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</si>
  <si>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</si>
  <si>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</si>
  <si>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</si>
  <si>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</si>
  <si>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</si>
  <si>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</si>
  <si>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</si>
  <si>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</si>
  <si>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</si>
  <si>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</si>
  <si>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</si>
  <si>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</si>
  <si>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</si>
  <si>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</si>
  <si>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</si>
  <si>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</si>
  <si>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</si>
  <si>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</si>
  <si>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</si>
  <si>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</si>
  <si>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</si>
  <si>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</si>
  <si>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</si>
  <si>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</si>
  <si>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</si>
  <si>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</si>
  <si>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</si>
  <si>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</si>
  <si>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</si>
  <si>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</si>
  <si>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</si>
  <si>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</si>
  <si>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</si>
  <si>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</si>
  <si>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</si>
  <si>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</si>
  <si>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</si>
  <si>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</si>
  <si>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</si>
  <si>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</si>
  <si>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</si>
  <si>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</si>
  <si>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</si>
  <si>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</si>
  <si>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</si>
  <si>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</si>
  <si>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</si>
  <si>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</si>
  <si>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</si>
  <si>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</si>
  <si>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</si>
  <si>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</si>
  <si>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</si>
  <si>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</si>
  <si>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</si>
  <si>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</si>
  <si>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</si>
  <si>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</si>
  <si>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</si>
  <si>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</si>
  <si>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</si>
  <si>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</si>
  <si>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</si>
  <si>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</si>
  <si>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</si>
  <si>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</si>
  <si>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</si>
  <si>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</si>
  <si>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</si>
  <si>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</si>
  <si>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</si>
  <si>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</si>
  <si>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</si>
  <si>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</si>
  <si>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</si>
  <si>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</si>
  <si>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</si>
  <si>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</si>
  <si>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</si>
  <si>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</si>
  <si>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</si>
  <si>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</si>
  <si>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</si>
  <si>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</si>
  <si>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</si>
  <si>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</si>
  <si>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</si>
  <si>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</si>
  <si>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</si>
  <si>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</si>
  <si>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</si>
  <si>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</si>
  <si>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</si>
  <si>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</si>
  <si>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</si>
  <si>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</si>
  <si>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</si>
  <si>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</si>
  <si>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</si>
  <si>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</si>
  <si>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</si>
  <si>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</si>
  <si>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</si>
  <si>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</si>
  <si>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</si>
  <si>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</si>
  <si>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</si>
  <si>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</si>
  <si>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</si>
  <si>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</si>
  <si>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</si>
  <si>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</si>
  <si>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</si>
  <si>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</si>
  <si>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</si>
  <si>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</si>
  <si>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</si>
  <si>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</si>
  <si>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</si>
  <si>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</si>
  <si>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</si>
  <si>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</si>
  <si>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</si>
  <si>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</si>
  <si>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</si>
  <si>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</si>
  <si>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</si>
  <si>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</si>
  <si>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</si>
  <si>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</si>
  <si>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</si>
  <si>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</si>
  <si>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</si>
  <si>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</si>
  <si>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</si>
  <si>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</si>
  <si>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</si>
  <si>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</si>
  <si>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</si>
  <si>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</si>
  <si>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</si>
  <si>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</si>
  <si>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</si>
  <si>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</si>
  <si>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</si>
  <si>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</si>
  <si>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</si>
  <si>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</si>
  <si>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</si>
  <si>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</si>
  <si>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</si>
  <si>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</si>
  <si>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</si>
  <si>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</si>
  <si>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</si>
  <si>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</si>
  <si>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</si>
  <si>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</si>
  <si>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</si>
  <si>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</si>
  <si>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</si>
  <si>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</si>
  <si>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</si>
  <si>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</si>
  <si>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</si>
  <si>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</si>
  <si>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</si>
  <si>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</si>
  <si>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</si>
  <si>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</si>
  <si>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</si>
  <si>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</si>
  <si>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</si>
  <si>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</si>
  <si>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</si>
  <si>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</si>
  <si>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</si>
  <si>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</si>
  <si>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</si>
  <si>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</si>
  <si>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</si>
  <si>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</si>
  <si>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</si>
  <si>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</si>
  <si>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</si>
  <si>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</si>
  <si>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</si>
  <si>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</si>
  <si>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</si>
  <si>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</si>
  <si>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</si>
  <si>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</si>
  <si>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</si>
  <si>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</si>
  <si>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</si>
  <si>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</si>
  <si>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</si>
  <si>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</si>
  <si>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</si>
  <si>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</si>
  <si>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</si>
  <si>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</si>
  <si>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</si>
  <si>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</si>
  <si>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</si>
  <si>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</si>
  <si>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</si>
  <si>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</si>
  <si>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</si>
  <si>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</si>
  <si>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</si>
  <si>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</si>
  <si>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</si>
  <si>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</si>
  <si>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</si>
  <si>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</si>
  <si>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</si>
  <si>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</si>
  <si>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</si>
  <si>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</si>
  <si>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</si>
  <si>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</si>
  <si>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</si>
  <si>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</si>
  <si>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</si>
  <si>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</si>
  <si>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</si>
  <si>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</si>
  <si>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</si>
  <si>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</si>
  <si>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</si>
  <si>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</si>
  <si>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</si>
  <si>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</si>
  <si>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</si>
  <si>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</si>
  <si>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</si>
  <si>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</si>
  <si>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</si>
  <si>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</si>
  <si>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</si>
  <si>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</si>
  <si>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</si>
  <si>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</si>
  <si>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</si>
  <si>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</si>
  <si>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</si>
  <si>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</si>
  <si>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</si>
  <si>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</si>
  <si>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</si>
  <si>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</si>
  <si>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</si>
  <si>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</si>
  <si>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</si>
  <si>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</si>
  <si>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</si>
  <si>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</si>
  <si>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</si>
  <si>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</si>
  <si>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</si>
  <si>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</si>
  <si>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</si>
  <si>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</si>
  <si>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</si>
  <si>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</si>
  <si>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</si>
  <si>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</si>
  <si>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</si>
  <si>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</si>
  <si>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</si>
  <si>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</si>
  <si>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</si>
  <si>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</si>
  <si>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</si>
  <si>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</si>
  <si>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</si>
  <si>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</si>
  <si>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</si>
  <si>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</si>
  <si>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</si>
  <si>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</si>
  <si>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</si>
  <si>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</si>
  <si>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</si>
  <si>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</si>
  <si>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</si>
  <si>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</si>
  <si>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</si>
  <si>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</si>
  <si>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</si>
  <si>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</si>
  <si>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</si>
  <si>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</si>
  <si>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</si>
  <si>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</si>
  <si>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</si>
  <si>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</si>
  <si>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</si>
  <si>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</si>
  <si>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</si>
  <si>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</si>
  <si>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</si>
  <si>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</si>
  <si>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</si>
  <si>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</si>
  <si>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</si>
  <si>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</si>
  <si>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</si>
  <si>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</si>
  <si>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</si>
  <si>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</si>
  <si>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</si>
  <si>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</si>
  <si>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</si>
  <si>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</si>
  <si>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</si>
  <si>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</si>
  <si>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</si>
  <si>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</si>
  <si>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</si>
  <si>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</si>
  <si>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</si>
  <si>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</si>
  <si>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</si>
  <si>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</si>
  <si>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</si>
  <si>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</si>
  <si>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</si>
  <si>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</si>
  <si>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</si>
  <si>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</si>
  <si>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</si>
  <si>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</si>
  <si>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</si>
  <si>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</si>
  <si>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</si>
  <si>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</si>
  <si>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</si>
  <si>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</si>
  <si>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</si>
  <si>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</si>
  <si>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</si>
  <si>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</si>
  <si>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</si>
  <si>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</si>
  <si>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</si>
  <si>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</si>
  <si>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</si>
  <si>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</si>
  <si>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</si>
  <si>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</si>
  <si>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</si>
  <si>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</si>
  <si>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</si>
  <si>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</si>
  <si>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</si>
  <si>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</si>
  <si>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</si>
  <si>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</si>
  <si>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</si>
  <si>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</si>
  <si>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</si>
  <si>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</si>
  <si>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</si>
  <si>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</si>
  <si>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</si>
  <si>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</si>
  <si>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</si>
  <si>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</si>
  <si>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</si>
  <si>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</si>
  <si>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</si>
  <si>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</si>
  <si>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</si>
  <si>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</si>
  <si>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</si>
  <si>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</si>
  <si>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</si>
  <si>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</si>
  <si>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</si>
  <si>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</si>
  <si>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</si>
  <si>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</si>
  <si>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</si>
  <si>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</si>
  <si>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</si>
  <si>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</si>
  <si>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</si>
  <si>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</si>
  <si>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</si>
  <si>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</si>
  <si>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</si>
  <si>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</si>
  <si>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</si>
  <si>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</si>
  <si>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</si>
  <si>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</si>
  <si>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</si>
  <si>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</si>
  <si>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</si>
  <si>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</si>
  <si>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</si>
  <si>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</si>
  <si>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</si>
  <si>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</si>
  <si>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</si>
  <si>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</si>
  <si>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</si>
  <si>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</si>
  <si>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</si>
  <si>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</si>
  <si>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</si>
  <si>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</si>
  <si>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</si>
  <si>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</si>
  <si>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</si>
  <si>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</si>
  <si>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</si>
  <si>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</si>
  <si>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</si>
  <si>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</si>
  <si>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</si>
  <si>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</si>
  <si>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</si>
  <si>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</si>
  <si>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</si>
  <si>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</si>
  <si>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</si>
  <si>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</si>
  <si>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</si>
  <si>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</si>
  <si>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</si>
  <si>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</si>
  <si>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</si>
  <si>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</si>
  <si>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</si>
  <si>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</si>
  <si>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</si>
  <si>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</si>
  <si>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</si>
  <si>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</si>
  <si>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</si>
  <si>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</si>
  <si>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</si>
  <si>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</si>
  <si>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</si>
  <si>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</si>
  <si>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</si>
  <si>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</si>
  <si>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</si>
  <si>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</si>
  <si>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</si>
  <si>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</si>
  <si>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</si>
  <si>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</si>
  <si>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</si>
  <si>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</si>
  <si>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</si>
  <si>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</si>
  <si>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</si>
  <si>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</si>
  <si>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</si>
  <si>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</si>
  <si>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</si>
  <si>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</si>
  <si>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</si>
  <si>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</si>
  <si>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</si>
  <si>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</si>
  <si>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</si>
  <si>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</si>
  <si>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</si>
  <si>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</si>
  <si>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</si>
  <si>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</si>
  <si>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</si>
  <si>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</si>
  <si>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</si>
  <si>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</si>
  <si>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</si>
  <si>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</si>
  <si>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</si>
  <si>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</si>
  <si>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</si>
  <si>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</si>
  <si>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</si>
  <si>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</si>
  <si>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</si>
  <si>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</si>
  <si>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</si>
  <si>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</si>
  <si>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</si>
  <si>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</si>
  <si>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</si>
  <si>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</si>
  <si>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</si>
  <si>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</si>
  <si>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</si>
  <si>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</si>
  <si>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</si>
  <si>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</si>
  <si>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</si>
  <si>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</si>
  <si>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</si>
  <si>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</si>
  <si>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</si>
  <si>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</si>
  <si>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</si>
  <si>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</si>
  <si>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</si>
  <si>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</si>
  <si>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</si>
  <si>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</si>
  <si>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</si>
  <si>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</si>
  <si>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</si>
  <si>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</si>
  <si>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</si>
  <si>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</si>
  <si>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</si>
  <si>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</si>
  <si>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</si>
  <si>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</si>
  <si>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</si>
  <si>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</si>
  <si>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</si>
  <si>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</si>
  <si>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</si>
  <si>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</si>
  <si>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</si>
  <si>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</si>
  <si>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</si>
  <si>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</si>
  <si>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</si>
  <si>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</si>
  <si>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</si>
  <si>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</si>
  <si>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</si>
  <si>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</si>
  <si>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</si>
  <si>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</si>
  <si>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</si>
  <si>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</si>
  <si>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</si>
  <si>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</si>
  <si>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</si>
  <si>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</si>
  <si>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</si>
  <si>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</si>
  <si>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</si>
  <si>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</si>
  <si>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</si>
  <si>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</si>
  <si>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</si>
  <si>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</si>
  <si>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</si>
  <si>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</si>
  <si>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</si>
  <si>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</si>
  <si>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</si>
  <si>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</si>
  <si>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</si>
  <si>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</si>
  <si>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</si>
  <si>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</si>
  <si>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</si>
  <si>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</si>
  <si>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</si>
  <si>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</si>
  <si>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</si>
  <si>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</si>
  <si>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</si>
  <si>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</si>
  <si>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</si>
  <si>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</si>
  <si>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</si>
  <si>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</si>
  <si>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</si>
  <si>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</si>
  <si>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</si>
  <si>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</si>
  <si>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</si>
  <si>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</si>
  <si>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</si>
  <si>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</si>
  <si>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</si>
  <si>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</si>
  <si>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</si>
  <si>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</si>
  <si>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</si>
  <si>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</si>
  <si>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</si>
  <si>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</si>
  <si>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</si>
  <si>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</si>
  <si>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</si>
  <si>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</si>
  <si>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</si>
  <si>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</si>
  <si>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</si>
  <si>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</si>
  <si>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</si>
  <si>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</si>
  <si>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</si>
  <si>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</si>
  <si>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</si>
  <si>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</si>
  <si>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</si>
  <si>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</si>
  <si>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</si>
  <si>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</si>
  <si>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</si>
  <si>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</si>
  <si>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</si>
  <si>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</si>
  <si>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</si>
  <si>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</si>
  <si>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</si>
  <si>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</si>
  <si>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</si>
  <si>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</si>
  <si>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</si>
  <si>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</si>
  <si>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</si>
  <si>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</si>
  <si>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</si>
  <si>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</si>
  <si>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</si>
  <si>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</si>
  <si>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</si>
  <si>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</si>
  <si>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</si>
  <si>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</si>
  <si>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</si>
  <si>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</si>
  <si>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</si>
  <si>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</si>
  <si>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</si>
  <si>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</si>
  <si>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</si>
  <si>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</si>
  <si>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</si>
  <si>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</si>
  <si>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</si>
  <si>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</si>
  <si>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</si>
  <si>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</si>
  <si>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</si>
  <si>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</si>
  <si>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</si>
  <si>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</si>
  <si>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</si>
  <si>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</si>
  <si>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</si>
  <si>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</si>
  <si>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</si>
  <si>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</si>
  <si>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</si>
  <si>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</si>
  <si>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</si>
  <si>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</si>
  <si>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</si>
  <si>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</si>
  <si>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</si>
  <si>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</si>
  <si>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</si>
  <si>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</si>
  <si>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</si>
  <si>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</si>
  <si>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</si>
  <si>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</si>
  <si>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</si>
  <si>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</si>
  <si>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</si>
  <si>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</si>
  <si>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</si>
  <si>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</si>
  <si>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</si>
  <si>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</si>
  <si>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</si>
  <si>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</si>
  <si>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</si>
  <si>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</si>
  <si>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</si>
  <si>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</si>
  <si>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</si>
  <si>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</si>
  <si>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</si>
  <si>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</si>
  <si>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</si>
  <si>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</si>
  <si>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</si>
  <si>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</si>
  <si>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</si>
  <si>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</si>
  <si>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</si>
  <si>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</si>
  <si>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</si>
  <si>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</si>
  <si>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</si>
  <si>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</si>
  <si>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</si>
  <si>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</si>
  <si>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</si>
  <si>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</si>
  <si>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</si>
  <si>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</si>
  <si>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</si>
  <si>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</si>
  <si>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</si>
  <si>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</si>
  <si>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</si>
  <si>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</si>
  <si>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</si>
  <si>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</si>
  <si>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</si>
  <si>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</si>
  <si>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</si>
  <si>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</si>
  <si>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</si>
  <si>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</si>
  <si>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</si>
  <si>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</si>
  <si>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</si>
  <si>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</si>
  <si>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</si>
  <si>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</si>
  <si>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</si>
  <si>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</si>
  <si>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</si>
  <si>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</si>
  <si>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</si>
  <si>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</si>
  <si>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</si>
  <si>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</si>
  <si>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</si>
  <si>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</si>
  <si>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</si>
  <si>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</si>
  <si>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</si>
  <si>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</si>
  <si>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</si>
  <si>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</si>
  <si>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</si>
  <si>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</si>
  <si>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</si>
  <si>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</si>
  <si>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</si>
  <si>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</si>
  <si>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</si>
  <si>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</si>
  <si>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</si>
  <si>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</si>
  <si>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</si>
  <si>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</si>
  <si>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</si>
  <si>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</si>
  <si>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</si>
  <si>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</si>
  <si>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</si>
  <si>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</si>
  <si>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</si>
  <si>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</si>
  <si>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</si>
  <si>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</si>
  <si>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</si>
  <si>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</si>
  <si>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</si>
  <si>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</si>
  <si>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</si>
  <si>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</si>
  <si>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</si>
  <si>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</si>
  <si>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</si>
  <si>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</si>
  <si>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</si>
  <si>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</si>
  <si>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</si>
  <si>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</si>
  <si>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</si>
  <si>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</si>
  <si>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</si>
  <si>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</si>
  <si>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</si>
  <si>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</si>
  <si>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</si>
  <si>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</si>
  <si>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</si>
  <si>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</si>
  <si>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</si>
  <si>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</si>
  <si>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</si>
  <si>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</si>
  <si>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</si>
  <si>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</si>
  <si>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</si>
  <si>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</si>
  <si>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</si>
  <si>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</si>
  <si>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</si>
  <si>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</si>
  <si>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</si>
  <si>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</si>
  <si>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</si>
  <si>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</si>
  <si>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</si>
  <si>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</si>
  <si>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</si>
  <si>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</si>
  <si>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</si>
  <si>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</si>
  <si>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</si>
  <si>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</si>
  <si>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</si>
  <si>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</si>
  <si>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</si>
  <si>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</si>
  <si>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</si>
  <si>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</si>
  <si>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</si>
  <si>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</si>
  <si>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</si>
  <si>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</si>
  <si>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</si>
  <si>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</si>
  <si>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</si>
  <si>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</si>
  <si>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</si>
  <si>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</si>
  <si>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</si>
  <si>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</si>
  <si>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</si>
  <si>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</si>
  <si>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</si>
  <si>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</si>
  <si>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</si>
  <si>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</si>
  <si>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</si>
  <si>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</si>
  <si>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</si>
  <si>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</si>
  <si>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</si>
  <si>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</si>
  <si>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</si>
  <si>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</si>
  <si>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</si>
  <si>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</si>
  <si>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</si>
  <si>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</si>
  <si>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</si>
  <si>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</si>
  <si>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</si>
  <si>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</si>
  <si>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</si>
  <si>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</si>
  <si>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</si>
  <si>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</si>
  <si>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</si>
  <si>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</si>
  <si>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</si>
  <si>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</si>
  <si>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</si>
  <si>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</si>
  <si>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</si>
  <si>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</si>
  <si>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</si>
  <si>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</si>
  <si>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</si>
  <si>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</si>
  <si>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</si>
  <si>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</si>
  <si>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</si>
  <si>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</si>
  <si>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</si>
  <si>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</si>
  <si>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</si>
  <si>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</si>
  <si>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</si>
  <si>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</si>
  <si>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</si>
  <si>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</si>
  <si>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</si>
  <si>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</si>
  <si>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</si>
  <si>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</si>
  <si>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</si>
  <si>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</si>
  <si>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</si>
  <si>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</si>
  <si>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</si>
  <si>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</si>
  <si>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</si>
  <si>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</si>
  <si>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</si>
  <si>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</si>
  <si>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</si>
  <si>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</si>
  <si>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</si>
  <si>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</si>
  <si>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</si>
  <si>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</si>
  <si>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</si>
  <si>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</si>
  <si>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</si>
  <si>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</si>
  <si>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</si>
  <si>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</si>
  <si>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</si>
  <si>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</si>
  <si>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</si>
  <si>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</si>
  <si>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</si>
  <si>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</si>
  <si>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</si>
  <si>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</si>
  <si>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</si>
  <si>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</si>
  <si>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</si>
  <si>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</si>
  <si>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</si>
  <si>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</si>
  <si>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</si>
  <si>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</si>
  <si>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</si>
  <si>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</si>
  <si>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</si>
  <si>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</si>
  <si>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</si>
  <si>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</si>
  <si>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</si>
  <si>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</si>
  <si>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</si>
  <si>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</si>
  <si>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</si>
  <si>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</si>
  <si>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</si>
  <si>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</si>
  <si>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</si>
  <si>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</si>
  <si>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</si>
  <si>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</si>
  <si>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</si>
  <si>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</si>
  <si>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</si>
  <si>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</si>
  <si>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</si>
  <si>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</si>
  <si>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</si>
  <si>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</si>
  <si>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</si>
  <si>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</si>
  <si>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</si>
  <si>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</si>
  <si>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</si>
  <si>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</si>
  <si>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</si>
  <si>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</si>
  <si>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</si>
  <si>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</si>
  <si>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</si>
  <si>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</si>
  <si>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</si>
  <si>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</si>
  <si>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</si>
  <si>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</si>
  <si>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</si>
  <si>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</si>
  <si>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</si>
  <si>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</si>
  <si>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</si>
  <si>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</si>
  <si>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</si>
  <si>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</si>
  <si>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</si>
  <si>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</si>
  <si>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</si>
  <si>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</si>
  <si>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</si>
  <si>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</si>
  <si>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</si>
  <si>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</si>
  <si>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</si>
  <si>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</si>
  <si>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</si>
  <si>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</si>
  <si>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</si>
  <si>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</si>
  <si>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</si>
  <si>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</si>
  <si>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</si>
  <si>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</si>
  <si>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</si>
  <si>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</si>
  <si>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</si>
  <si>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</si>
  <si>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</si>
  <si>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</si>
  <si>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</si>
  <si>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</si>
  <si>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</si>
  <si>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</si>
  <si>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</si>
  <si>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</si>
  <si>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</si>
  <si>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</si>
  <si>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</si>
  <si>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</si>
  <si>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</si>
  <si>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</si>
  <si>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</si>
  <si>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</si>
  <si>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</si>
  <si>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</si>
  <si>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</si>
  <si>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</si>
  <si>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</si>
  <si>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</si>
  <si>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</si>
  <si>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</si>
  <si>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</si>
  <si>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</si>
  <si>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</si>
  <si>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</si>
  <si>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</si>
  <si>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</si>
  <si>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</si>
  <si>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</si>
  <si>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</si>
  <si>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</si>
  <si>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</si>
  <si>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</si>
  <si>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</si>
  <si>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</si>
  <si>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</si>
  <si>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</si>
  <si>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</si>
  <si>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</si>
  <si>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</si>
  <si>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</si>
  <si>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</si>
  <si>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</si>
  <si>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</si>
  <si>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</si>
  <si>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</si>
  <si>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</si>
  <si>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</si>
  <si>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</si>
  <si>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</si>
  <si>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</si>
  <si>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</si>
  <si>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</si>
  <si>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</si>
  <si>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</si>
  <si>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</si>
  <si>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</si>
  <si>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</si>
  <si>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</si>
  <si>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</si>
  <si>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</si>
  <si>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</si>
  <si>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</si>
  <si>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</si>
  <si>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</si>
  <si>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</si>
  <si>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</si>
  <si>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</si>
  <si>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</si>
  <si>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</si>
  <si>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</si>
  <si>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</si>
  <si>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</si>
  <si>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</si>
  <si>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</si>
  <si>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</si>
  <si>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</si>
  <si>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</si>
  <si>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</si>
  <si>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</si>
  <si>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</si>
  <si>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</si>
  <si>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</si>
  <si>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</si>
  <si>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</si>
  <si>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</si>
  <si>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</si>
  <si>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</si>
  <si>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</si>
  <si>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</si>
  <si>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</si>
  <si>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</si>
  <si>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</si>
  <si>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</si>
  <si>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</si>
  <si>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</si>
  <si>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</si>
  <si>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</si>
  <si>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</si>
  <si>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</si>
  <si>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</si>
  <si>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</si>
  <si>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</si>
  <si>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</si>
  <si>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</si>
  <si>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</si>
  <si>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</si>
  <si>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</si>
  <si>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</si>
  <si>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</si>
  <si>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</si>
  <si>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</si>
  <si>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</si>
  <si>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</si>
  <si>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</si>
  <si>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</si>
  <si>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</si>
  <si>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</si>
  <si>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</si>
  <si>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</si>
  <si>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</si>
  <si>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</si>
  <si>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</si>
  <si>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</si>
  <si>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</si>
  <si>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</si>
  <si>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</si>
  <si>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</si>
  <si>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</si>
  <si>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</si>
  <si>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</si>
  <si>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</si>
  <si>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</si>
  <si>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</si>
  <si>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</si>
  <si>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</si>
  <si>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</si>
  <si>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</si>
  <si>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</si>
  <si>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</si>
  <si>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</si>
  <si>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</si>
  <si>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</si>
  <si>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</si>
  <si>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</si>
  <si>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</si>
  <si>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</si>
  <si>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</si>
  <si>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</si>
  <si>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</si>
  <si>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</si>
  <si>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</si>
  <si>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</si>
  <si>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</si>
  <si>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</si>
  <si>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</si>
  <si>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</si>
  <si>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</si>
  <si>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</si>
  <si>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</si>
  <si>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</si>
  <si>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</si>
  <si>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</si>
  <si>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</si>
  <si>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</si>
  <si>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</si>
  <si>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</si>
  <si>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</si>
  <si>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</si>
  <si>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</si>
  <si>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</si>
  <si>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</si>
  <si>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</si>
  <si>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</si>
  <si>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</si>
  <si>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</si>
  <si>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</si>
  <si>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</si>
  <si>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</si>
  <si>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</si>
  <si>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</si>
  <si>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</si>
  <si>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</si>
  <si>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</si>
  <si>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</si>
  <si>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</si>
  <si>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</si>
  <si>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</si>
  <si>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</si>
  <si>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</si>
  <si>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</si>
  <si>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</si>
  <si>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</si>
  <si>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</si>
  <si>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</si>
  <si>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</si>
  <si>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</si>
  <si>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</si>
  <si>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</si>
  <si>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</si>
  <si>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</si>
  <si>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</si>
  <si>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</si>
  <si>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</si>
  <si>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</si>
  <si>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</si>
  <si>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</si>
  <si>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</si>
  <si>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</si>
  <si>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</si>
  <si>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</si>
  <si>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</si>
  <si>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</si>
  <si>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</si>
  <si>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</si>
  <si>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</si>
  <si>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</si>
  <si>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</si>
  <si>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</si>
  <si>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</si>
  <si>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</si>
  <si>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</si>
  <si>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</si>
  <si>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</si>
  <si>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</si>
  <si>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</si>
  <si>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</si>
  <si>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</si>
  <si>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</si>
  <si>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</si>
  <si>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</si>
  <si>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</si>
  <si>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</si>
  <si>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</si>
  <si>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</si>
  <si>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</si>
  <si>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</si>
  <si>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</si>
  <si>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</si>
  <si>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</si>
  <si>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</si>
  <si>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</si>
  <si>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</si>
  <si>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</si>
  <si>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</si>
  <si>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</si>
  <si>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</si>
  <si>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</si>
  <si>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</si>
  <si>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</si>
  <si>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</si>
  <si>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</si>
  <si>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</si>
  <si>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</si>
  <si>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</si>
  <si>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</si>
  <si>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</si>
  <si>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</si>
  <si>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</si>
  <si>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</si>
  <si>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</si>
  <si>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</si>
  <si>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</si>
  <si>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</si>
  <si>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</si>
  <si>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</si>
  <si>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</si>
  <si>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</si>
  <si>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</si>
  <si>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</si>
  <si>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</si>
  <si>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</si>
  <si>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</si>
  <si>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</si>
  <si>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</si>
  <si>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</si>
  <si>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</si>
  <si>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</si>
  <si>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</si>
  <si>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</si>
  <si>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</si>
  <si>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</si>
  <si>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</si>
  <si>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</si>
  <si>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</si>
  <si>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</si>
  <si>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</si>
  <si>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</si>
  <si>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</si>
  <si>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</si>
  <si>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</si>
  <si>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</si>
  <si>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</si>
  <si>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</si>
  <si>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</si>
  <si>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</si>
  <si>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</si>
  <si>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</si>
  <si>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</si>
  <si>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</si>
  <si>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</si>
  <si>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</si>
  <si>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</si>
  <si>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</si>
  <si>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</si>
  <si>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</si>
  <si>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</si>
  <si>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</si>
  <si>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</si>
  <si>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</si>
  <si>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</si>
  <si>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</si>
  <si>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</si>
  <si>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</si>
  <si>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</si>
  <si>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</si>
  <si>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</si>
  <si>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</si>
  <si>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</si>
  <si>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</si>
  <si>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</si>
  <si>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</si>
  <si>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</si>
  <si>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</si>
  <si>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</si>
  <si>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</si>
  <si>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</si>
  <si>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</si>
  <si>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</si>
  <si>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</si>
  <si>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</si>
  <si>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</si>
  <si>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</si>
  <si>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</si>
  <si>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</si>
  <si>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</si>
  <si>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</si>
  <si>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</si>
  <si>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</si>
  <si>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</si>
  <si>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</si>
  <si>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</si>
  <si>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</si>
  <si>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</si>
  <si>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</si>
  <si>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</si>
  <si>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</si>
  <si>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</si>
  <si>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</si>
  <si>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</si>
  <si>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</si>
  <si>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</si>
  <si>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</si>
  <si>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</si>
  <si>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</si>
  <si>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</si>
  <si>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</si>
  <si>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</si>
  <si>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</si>
  <si>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</si>
  <si>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</si>
  <si>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</si>
  <si>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</si>
  <si>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</si>
  <si>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</si>
  <si>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</si>
  <si>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</si>
  <si>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</si>
  <si>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</si>
  <si>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</si>
  <si>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</si>
  <si>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</si>
  <si>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</si>
  <si>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</si>
  <si>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</si>
  <si>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</si>
  <si>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</si>
  <si>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</si>
  <si>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</si>
  <si>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</si>
  <si>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</si>
  <si>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</si>
  <si>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</si>
  <si>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</si>
  <si>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</si>
  <si>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</si>
  <si>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</si>
  <si>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</si>
  <si>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</si>
  <si>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</si>
  <si>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</si>
  <si>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</si>
  <si>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</si>
  <si>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</si>
  <si>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</si>
  <si>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</si>
  <si>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</si>
  <si>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</si>
  <si>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</si>
  <si>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</si>
  <si>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</si>
  <si>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</si>
  <si>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</si>
  <si>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</si>
  <si>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</si>
  <si>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</si>
  <si>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</si>
  <si>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</si>
  <si>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</si>
  <si>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</si>
  <si>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</si>
  <si>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</si>
  <si>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</si>
  <si>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</si>
  <si>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</si>
  <si>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</si>
  <si>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</si>
  <si>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</si>
  <si>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</si>
  <si>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</si>
  <si>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</si>
  <si>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</si>
  <si>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</si>
  <si>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</si>
  <si>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</si>
  <si>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</si>
  <si>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</si>
  <si>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</si>
  <si>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</si>
  <si>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</si>
  <si>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</si>
  <si>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</si>
  <si>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</si>
  <si>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</si>
  <si>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</si>
  <si>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</si>
  <si>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</si>
  <si>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</si>
  <si>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</si>
  <si>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</si>
  <si>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</si>
  <si>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</si>
  <si>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</si>
  <si>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</si>
  <si>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</si>
  <si>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</si>
  <si>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</si>
  <si>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</si>
  <si>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</si>
  <si>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</si>
  <si>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</si>
  <si>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</si>
  <si>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</si>
  <si>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</si>
  <si>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</si>
  <si>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</si>
  <si>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</si>
  <si>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</si>
  <si>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</si>
  <si>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</si>
  <si>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</si>
  <si>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</si>
  <si>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</si>
  <si>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</si>
  <si>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</si>
  <si>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</si>
  <si>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</si>
  <si>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</si>
  <si>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</si>
  <si>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</si>
  <si>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</si>
  <si>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</si>
  <si>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</si>
  <si>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</si>
  <si>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</si>
  <si>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</si>
  <si>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</si>
  <si>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</si>
  <si>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</si>
  <si>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</si>
  <si>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</si>
  <si>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</si>
  <si>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</si>
  <si>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</si>
  <si>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</si>
  <si>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</si>
  <si>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</si>
  <si>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</si>
  <si>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</si>
  <si>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</si>
  <si>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</si>
  <si>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</si>
  <si>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</si>
  <si>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</si>
  <si>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</si>
  <si>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</si>
  <si>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</si>
  <si>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</si>
  <si>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</si>
  <si>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</si>
  <si>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</si>
  <si>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</si>
  <si>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</si>
  <si>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</si>
  <si>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</si>
  <si>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</si>
  <si>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</si>
  <si>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</si>
  <si>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</si>
  <si>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</si>
  <si>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</si>
  <si>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</si>
  <si>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</si>
  <si>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</si>
  <si>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</si>
  <si>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</si>
  <si>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</si>
  <si>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</si>
  <si>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</si>
  <si>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</si>
  <si>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</si>
  <si>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</si>
  <si>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</si>
  <si>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</si>
  <si>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</si>
  <si>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</si>
  <si>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</si>
  <si>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</si>
  <si>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</si>
  <si>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</si>
  <si>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</si>
  <si>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</si>
  <si>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</si>
  <si>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</si>
  <si>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</si>
  <si>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</si>
  <si>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</si>
  <si>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</si>
  <si>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</si>
  <si>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</si>
  <si>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</si>
  <si>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</si>
  <si>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</si>
  <si>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</si>
  <si>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</si>
  <si>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</si>
  <si>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</si>
  <si>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</si>
  <si>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</si>
  <si>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</si>
  <si>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</si>
  <si>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</si>
  <si>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</si>
  <si>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</si>
  <si>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</si>
  <si>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</si>
  <si>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</si>
  <si>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</si>
  <si>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</si>
  <si>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</si>
  <si>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</si>
  <si>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</si>
  <si>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</si>
  <si>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</si>
  <si>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</si>
  <si>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</si>
  <si>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</si>
  <si>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</si>
  <si>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</si>
  <si>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</si>
  <si>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</si>
  <si>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</si>
  <si>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</si>
  <si>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</si>
  <si>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</si>
  <si>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</si>
  <si>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</si>
  <si>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</si>
  <si>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</si>
  <si>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</si>
  <si>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</si>
  <si>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</si>
  <si>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</si>
  <si>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</si>
  <si>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</si>
  <si>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</si>
  <si>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</si>
  <si>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</si>
  <si>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</si>
  <si>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</si>
  <si>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</si>
  <si>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</si>
  <si>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</si>
  <si>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</si>
  <si>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</si>
  <si>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</si>
  <si>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</si>
  <si>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</si>
  <si>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</si>
  <si>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</si>
  <si>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</si>
  <si>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</si>
  <si>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</si>
  <si>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</si>
  <si>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</si>
  <si>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</si>
  <si>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</si>
  <si>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</si>
  <si>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</si>
  <si>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</si>
  <si>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</si>
  <si>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</si>
  <si>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</si>
  <si>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</si>
  <si>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</si>
  <si>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</si>
  <si>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</si>
  <si>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</si>
  <si>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</si>
  <si>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</si>
  <si>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</si>
  <si>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</si>
  <si>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</si>
  <si>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</si>
  <si>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</si>
  <si>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</si>
  <si>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</si>
  <si>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</si>
  <si>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</si>
  <si>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</si>
  <si>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</si>
  <si>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</si>
  <si>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</si>
  <si>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</si>
  <si>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</si>
  <si>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</si>
  <si>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</si>
  <si>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</si>
  <si>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</si>
  <si>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</si>
  <si>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</si>
  <si>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</si>
  <si>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</si>
  <si>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</si>
  <si>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</si>
  <si>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</si>
  <si>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</si>
  <si>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</si>
  <si>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</si>
  <si>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</si>
  <si>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</si>
  <si>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</si>
  <si>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</si>
  <si>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</si>
  <si>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</si>
  <si>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</si>
  <si>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</si>
  <si>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</si>
  <si>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</si>
  <si>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</si>
  <si>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</si>
  <si>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</si>
  <si>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</si>
  <si>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</si>
  <si>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</si>
  <si>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</si>
  <si>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</si>
  <si>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</si>
  <si>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</si>
  <si>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</si>
  <si>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</si>
  <si>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</si>
  <si>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</si>
  <si>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</si>
  <si>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</si>
  <si>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</si>
  <si>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</si>
  <si>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</si>
  <si>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</si>
  <si>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</si>
  <si>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</si>
  <si>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</si>
  <si>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</si>
  <si>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</si>
  <si>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</si>
  <si>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</si>
  <si>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</si>
  <si>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</si>
  <si>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</si>
  <si>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</si>
  <si>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</si>
  <si>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</si>
  <si>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</si>
  <si>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</si>
  <si>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</si>
  <si>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</si>
  <si>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</si>
  <si>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</si>
  <si>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</si>
  <si>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</si>
  <si>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</si>
  <si>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</si>
  <si>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</si>
  <si>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</si>
  <si>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</si>
  <si>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</si>
  <si>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</si>
  <si>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</si>
  <si>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</si>
  <si>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</si>
  <si>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</si>
  <si>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</si>
  <si>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</si>
  <si>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</si>
  <si>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</si>
  <si>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</si>
  <si>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</si>
  <si>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</si>
  <si>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</si>
  <si>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</si>
  <si>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</si>
  <si>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</si>
  <si>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</si>
  <si>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</si>
  <si>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</si>
  <si>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</si>
  <si>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</si>
  <si>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</si>
  <si>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</si>
  <si>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</si>
  <si>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</si>
  <si>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</si>
  <si>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</si>
  <si>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</si>
  <si>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</si>
  <si>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</si>
  <si>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</si>
  <si>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</si>
  <si>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</si>
  <si>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</si>
  <si>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</si>
  <si>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</si>
  <si>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</si>
  <si>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</si>
  <si>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</si>
  <si>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</si>
  <si>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</si>
  <si>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</si>
  <si>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</si>
  <si>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</si>
  <si>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</si>
  <si>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</si>
  <si>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</si>
  <si>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</si>
  <si>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</si>
  <si>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</si>
  <si>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</si>
  <si>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</si>
  <si>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</si>
  <si>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</si>
  <si>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</si>
  <si>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</si>
  <si>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</si>
  <si>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</si>
  <si>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</si>
  <si>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</si>
  <si>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</si>
  <si>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</si>
  <si>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</si>
  <si>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</si>
  <si>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</si>
  <si>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</si>
  <si>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</si>
  <si>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</si>
  <si>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</si>
  <si>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</si>
  <si>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</si>
  <si>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</si>
  <si>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</si>
  <si>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</si>
  <si>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</si>
  <si>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</si>
  <si>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</si>
  <si>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</si>
  <si>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</si>
  <si>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</si>
  <si>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</si>
  <si>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</si>
  <si>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</si>
  <si>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</si>
  <si>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</si>
  <si>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</si>
  <si>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</si>
  <si>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</si>
  <si>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</si>
  <si>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</si>
  <si>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</si>
  <si>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</si>
  <si>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</si>
  <si>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</si>
  <si>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</si>
  <si>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</si>
  <si>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</si>
  <si>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</si>
  <si>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</si>
  <si>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</si>
  <si>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</si>
  <si>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</si>
  <si>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</si>
  <si>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</si>
  <si>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</si>
  <si>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</si>
  <si>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</si>
  <si>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</si>
  <si>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</si>
  <si>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</si>
  <si>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</si>
  <si>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</si>
  <si>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</si>
  <si>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</si>
  <si>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</si>
  <si>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</si>
  <si>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</si>
  <si>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</si>
  <si>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</si>
  <si>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</si>
  <si>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</si>
  <si>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</si>
  <si>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</si>
  <si>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</si>
  <si>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</si>
  <si>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</si>
  <si>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</si>
  <si>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</si>
  <si>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</si>
  <si>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</si>
  <si>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</si>
  <si>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</si>
  <si>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</si>
  <si>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</si>
  <si>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</si>
  <si>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</si>
  <si>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</si>
  <si>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</si>
  <si>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</si>
  <si>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</si>
  <si>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</si>
  <si>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</si>
  <si>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</si>
  <si>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</si>
  <si>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</si>
  <si>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</si>
  <si>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</si>
  <si>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</si>
  <si>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</si>
  <si>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</si>
  <si>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</si>
  <si>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</si>
  <si>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</si>
  <si>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</si>
  <si>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</si>
  <si>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</si>
  <si>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</si>
  <si>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</si>
  <si>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</si>
  <si>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</si>
  <si>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</si>
  <si>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</si>
  <si>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</si>
  <si>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</si>
  <si>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</si>
  <si>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</si>
  <si>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</si>
  <si>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</si>
  <si>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</si>
  <si>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</si>
  <si>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</si>
  <si>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</si>
  <si>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</si>
  <si>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</si>
  <si>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</si>
  <si>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</si>
  <si>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</si>
  <si>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</si>
  <si>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</si>
  <si>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</si>
  <si>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</si>
  <si>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</si>
  <si>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</si>
  <si>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</si>
  <si>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</si>
  <si>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</si>
  <si>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</si>
  <si>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</si>
  <si>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</si>
  <si>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</si>
  <si>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</si>
  <si>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</si>
  <si>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</si>
  <si>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</si>
  <si>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</si>
  <si>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</si>
  <si>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</si>
  <si>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</si>
  <si>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</si>
  <si>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</si>
  <si>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</si>
  <si>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</si>
  <si>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</si>
  <si>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</si>
  <si>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</si>
  <si>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</si>
  <si>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</si>
  <si>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</si>
  <si>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</si>
  <si>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</si>
  <si>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</si>
  <si>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</si>
  <si>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</si>
  <si>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</si>
  <si>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</si>
  <si>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</si>
  <si>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</si>
  <si>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</si>
  <si>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</si>
  <si>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</si>
  <si>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</si>
  <si>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</si>
  <si>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</si>
  <si>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</si>
  <si>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</si>
  <si>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</si>
  <si>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</si>
  <si>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</si>
  <si>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</si>
  <si>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</si>
  <si>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</si>
  <si>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</si>
  <si>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</si>
  <si>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</si>
  <si>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</si>
  <si>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</si>
  <si>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</si>
  <si>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</si>
  <si>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</si>
  <si>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</si>
  <si>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</si>
  <si>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</si>
  <si>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</si>
  <si>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</si>
  <si>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</si>
  <si>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</si>
  <si>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</si>
  <si>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</si>
  <si>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</si>
  <si>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</si>
  <si>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</si>
  <si>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</si>
  <si>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</si>
  <si>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</si>
  <si>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</si>
  <si>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</si>
  <si>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</si>
  <si>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</si>
  <si>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</si>
  <si>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</si>
  <si>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</si>
  <si>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</si>
  <si>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</si>
  <si>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</si>
  <si>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</si>
  <si>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</si>
  <si>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</si>
  <si>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</si>
  <si>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</si>
  <si>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</si>
  <si>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</si>
  <si>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</si>
  <si>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</si>
  <si>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</si>
  <si>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</si>
  <si>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</si>
  <si>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</si>
  <si>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</si>
  <si>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</si>
  <si>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</si>
  <si>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</si>
  <si>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</si>
  <si>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</si>
  <si>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</si>
  <si>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</si>
  <si>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</si>
  <si>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</si>
  <si>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</si>
  <si>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</si>
  <si>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</si>
  <si>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</si>
  <si>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</si>
  <si>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</si>
  <si>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</si>
  <si>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</si>
  <si>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</si>
  <si>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</si>
  <si>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</si>
  <si>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</si>
  <si>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</si>
  <si>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</si>
  <si>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</si>
  <si>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</si>
  <si>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</si>
  <si>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</si>
  <si>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</si>
  <si>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</si>
  <si>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</si>
  <si>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</si>
  <si>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</si>
  <si>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</si>
  <si>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</si>
  <si>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</si>
  <si>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</si>
  <si>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</si>
  <si>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</si>
  <si>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</si>
  <si>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</si>
  <si>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</si>
  <si>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</si>
  <si>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</si>
  <si>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</si>
  <si>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</si>
  <si>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</si>
  <si>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</si>
  <si>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</si>
  <si>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</si>
  <si>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</si>
  <si>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</si>
  <si>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</si>
  <si>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</si>
  <si>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</si>
  <si>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</si>
  <si>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</si>
  <si>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</si>
  <si>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</si>
  <si>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</si>
  <si>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</si>
  <si>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</si>
  <si>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</si>
  <si>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</si>
  <si>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</si>
  <si>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</si>
  <si>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</si>
  <si>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</si>
  <si>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</si>
  <si>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</si>
  <si>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</si>
  <si>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</si>
  <si>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</si>
  <si>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</si>
  <si>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</si>
  <si>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</si>
  <si>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</si>
  <si>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</si>
  <si>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</si>
  <si>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</si>
  <si>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</si>
  <si>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</si>
  <si>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</si>
  <si>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</si>
  <si>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</si>
  <si>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</si>
  <si>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</si>
  <si>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</si>
  <si>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</si>
  <si>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</si>
  <si>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</si>
  <si>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</si>
  <si>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</si>
  <si>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</si>
  <si>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</si>
  <si>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</si>
  <si>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</si>
  <si>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</si>
  <si>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</si>
  <si>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</si>
  <si>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</si>
  <si>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</si>
  <si>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</si>
  <si>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</si>
  <si>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</si>
  <si>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</si>
  <si>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</si>
  <si>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</si>
  <si>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</si>
  <si>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</si>
  <si>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</si>
  <si>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</si>
  <si>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</si>
  <si>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</si>
  <si>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</si>
  <si>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</si>
  <si>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</si>
  <si>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</si>
  <si>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</si>
  <si>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</si>
  <si>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</si>
  <si>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</si>
  <si>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</si>
  <si>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</si>
  <si>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</si>
  <si>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</si>
  <si>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</si>
  <si>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</si>
  <si>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</si>
  <si>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</si>
  <si>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</si>
  <si>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</si>
  <si>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</si>
  <si>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</si>
  <si>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</si>
  <si>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</si>
  <si>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</si>
  <si>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</si>
  <si>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</si>
  <si>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</si>
  <si>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</si>
  <si>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</si>
  <si>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</si>
  <si>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</si>
  <si>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</si>
  <si>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</si>
  <si>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</si>
  <si>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</si>
  <si>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</si>
  <si>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</si>
  <si>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</si>
  <si>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</si>
  <si>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</si>
  <si>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</si>
  <si>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</si>
  <si>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</si>
  <si>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</si>
  <si>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</si>
  <si>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</si>
  <si>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</si>
  <si>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</si>
  <si>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</si>
  <si>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</si>
  <si>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</si>
  <si>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</si>
  <si>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</si>
  <si>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</si>
  <si>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</si>
  <si>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</si>
  <si>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</si>
  <si>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</si>
  <si>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</si>
  <si>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</si>
  <si>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</si>
  <si>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</si>
  <si>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</si>
  <si>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</si>
  <si>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</si>
  <si>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</si>
  <si>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</si>
  <si>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</si>
  <si>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</si>
  <si>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</si>
  <si>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</si>
  <si>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</si>
  <si>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</si>
  <si>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</si>
  <si>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</si>
  <si>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</si>
  <si>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</si>
  <si>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</si>
  <si>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</si>
  <si>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</si>
  <si>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</si>
  <si>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</si>
  <si>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</si>
  <si>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</si>
  <si>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</si>
  <si>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</si>
  <si>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</si>
  <si>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</si>
  <si>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</si>
  <si>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</si>
  <si>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</si>
  <si>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</si>
  <si>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</si>
  <si>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</si>
  <si>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</si>
  <si>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</si>
  <si>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</si>
  <si>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</si>
  <si>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</si>
  <si>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</si>
  <si>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</si>
  <si>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</si>
  <si>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</si>
  <si>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</si>
  <si>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</si>
  <si>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</si>
  <si>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</si>
  <si>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</si>
  <si>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</si>
  <si>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</si>
  <si>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</si>
  <si>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</si>
  <si>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</si>
  <si>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</si>
  <si>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</si>
  <si>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</si>
  <si>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</si>
  <si>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</si>
  <si>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</si>
  <si>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</si>
  <si>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</si>
  <si>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</si>
  <si>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</si>
  <si>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</si>
  <si>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</si>
  <si>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</si>
  <si>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</si>
  <si>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</si>
  <si>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</si>
  <si>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</si>
  <si>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</si>
  <si>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</si>
  <si>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</si>
  <si>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</si>
  <si>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</si>
  <si>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</si>
  <si>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</si>
  <si>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</si>
  <si>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</si>
  <si>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</si>
  <si>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</si>
  <si>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</si>
  <si>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</si>
  <si>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</si>
  <si>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</si>
  <si>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</si>
  <si>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</si>
  <si>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</si>
  <si>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</si>
  <si>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</si>
  <si>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</si>
  <si>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</si>
  <si>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</si>
  <si>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</si>
  <si>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</si>
  <si>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</si>
  <si>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</si>
  <si>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</si>
  <si>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</si>
  <si>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</si>
  <si>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</si>
  <si>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</si>
  <si>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</si>
  <si>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</si>
  <si>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</si>
  <si>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</si>
  <si>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</si>
  <si>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</si>
  <si>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</si>
  <si>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</si>
  <si>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</si>
  <si>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</si>
  <si>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</si>
  <si>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</si>
  <si>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</si>
  <si>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</si>
  <si>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</si>
  <si>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</si>
  <si>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</si>
  <si>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</si>
  <si>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</si>
  <si>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</si>
  <si>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</si>
  <si>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</si>
  <si>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</si>
  <si>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</si>
  <si>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</si>
  <si>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</si>
  <si>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</si>
  <si>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</si>
  <si>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</si>
  <si>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</si>
  <si>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</si>
  <si>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</si>
  <si>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</si>
  <si>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</si>
  <si>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</si>
  <si>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</si>
  <si>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</si>
  <si>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</si>
  <si>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</si>
  <si>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</si>
  <si>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</si>
  <si>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</si>
  <si>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</si>
  <si>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</si>
  <si>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</si>
  <si>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</si>
  <si>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</si>
  <si>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</si>
  <si>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</si>
  <si>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</si>
  <si>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</si>
  <si>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</si>
  <si>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</si>
  <si>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</si>
  <si>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</si>
  <si>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</si>
  <si>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</si>
  <si>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</si>
  <si>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</si>
  <si>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</si>
  <si>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</si>
  <si>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</si>
  <si>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</si>
  <si>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</si>
  <si>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</si>
  <si>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</si>
  <si>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</si>
  <si>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</si>
  <si>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</si>
  <si>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</si>
  <si>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</si>
  <si>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</si>
  <si>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</si>
  <si>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</si>
  <si>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</si>
  <si>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</si>
  <si>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</si>
  <si>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</si>
  <si>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</si>
  <si>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</si>
  <si>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</si>
  <si>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</si>
  <si>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</si>
  <si>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</si>
  <si>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</si>
  <si>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</si>
  <si>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</si>
  <si>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</si>
  <si>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</si>
  <si>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</si>
  <si>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</si>
  <si>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</si>
  <si>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</si>
  <si>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</si>
  <si>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</si>
  <si>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</si>
  <si>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</si>
  <si>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</si>
  <si>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</si>
  <si>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</si>
  <si>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</si>
  <si>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</si>
  <si>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</si>
  <si>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</si>
  <si>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</si>
  <si>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</si>
  <si>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</si>
  <si>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</si>
  <si>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</si>
  <si>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</si>
  <si>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</si>
  <si>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</si>
  <si>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</si>
  <si>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</si>
  <si>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</si>
  <si>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</si>
  <si>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</si>
  <si>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</si>
  <si>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</si>
  <si>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</si>
  <si>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</si>
  <si>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</si>
  <si>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</si>
  <si>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</si>
  <si>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</si>
  <si>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</si>
  <si>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</si>
  <si>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</si>
  <si>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</si>
  <si>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</si>
  <si>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</si>
  <si>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</si>
  <si>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</si>
  <si>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</si>
  <si>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</si>
  <si>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</si>
  <si>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</si>
  <si>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</si>
  <si>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</si>
  <si>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</si>
  <si>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</si>
  <si>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</si>
  <si>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</si>
  <si>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</si>
  <si>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</si>
  <si>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</si>
  <si>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</si>
  <si>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</si>
  <si>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</si>
  <si>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</si>
  <si>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</si>
  <si>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</si>
  <si>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</si>
  <si>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</si>
  <si>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</si>
  <si>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</si>
  <si>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</si>
  <si>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</si>
  <si>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</si>
  <si>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</si>
  <si>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</si>
  <si>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</si>
  <si>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</si>
  <si>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</si>
  <si>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</si>
  <si>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</si>
  <si>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</si>
  <si>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</si>
  <si>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</si>
  <si>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</si>
  <si>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</si>
  <si>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</si>
  <si>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</si>
  <si>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</si>
  <si>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</si>
  <si>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</si>
  <si>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</si>
  <si>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</si>
  <si>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</si>
  <si>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</si>
  <si>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</si>
  <si>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</si>
  <si>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</si>
  <si>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</si>
  <si>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</si>
  <si>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</si>
  <si>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</si>
  <si>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</si>
  <si>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</si>
  <si>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</si>
  <si>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</si>
  <si>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</si>
  <si>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</si>
  <si>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</si>
  <si>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</si>
  <si>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</si>
  <si>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</si>
  <si>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</si>
  <si>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</si>
  <si>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</si>
  <si>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</si>
  <si>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</si>
  <si>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</si>
  <si>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</si>
  <si>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</si>
  <si>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</si>
  <si>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</si>
  <si>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</si>
  <si>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</si>
  <si>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</si>
  <si>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</si>
  <si>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</si>
  <si>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</si>
  <si>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</si>
  <si>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</si>
  <si>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</si>
  <si>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</si>
  <si>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</si>
  <si>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</si>
  <si>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</si>
  <si>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</si>
  <si>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</si>
  <si>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</si>
  <si>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</si>
  <si>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</si>
  <si>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</si>
  <si>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</si>
  <si>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</si>
  <si>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</si>
  <si>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</si>
  <si>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</si>
  <si>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</si>
  <si>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</si>
  <si>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</si>
  <si>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</si>
  <si>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</si>
  <si>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</si>
  <si>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</si>
  <si>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</si>
  <si>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</si>
  <si>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</si>
  <si>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</si>
  <si>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</si>
  <si>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</si>
  <si>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</si>
  <si>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</si>
  <si>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</si>
  <si>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</si>
  <si>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</si>
  <si>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</si>
  <si>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</si>
  <si>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</si>
  <si>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</si>
  <si>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</si>
  <si>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</si>
  <si>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</si>
  <si>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</si>
  <si>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</si>
  <si>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</si>
  <si>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</si>
  <si>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</si>
  <si>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</si>
  <si>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</si>
  <si>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</si>
  <si>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</si>
  <si>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</si>
  <si>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</si>
  <si>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</si>
  <si>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</si>
  <si>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</si>
  <si>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</si>
  <si>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</si>
  <si>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</si>
  <si>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</si>
  <si>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</si>
  <si>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</si>
  <si>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</si>
  <si>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</si>
  <si>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</si>
  <si>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</si>
  <si>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</si>
  <si>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</si>
  <si>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</si>
  <si>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</si>
  <si>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</si>
  <si>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</si>
  <si>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</si>
  <si>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</si>
  <si>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</si>
  <si>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</si>
  <si>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</si>
  <si>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</si>
  <si>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</si>
  <si>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</si>
  <si>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</si>
  <si>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</si>
  <si>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</si>
  <si>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</si>
  <si>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</si>
  <si>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</si>
  <si>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</si>
  <si>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</si>
  <si>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</si>
  <si>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</si>
  <si>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</si>
  <si>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</si>
  <si>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</si>
  <si>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</si>
  <si>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</si>
  <si>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</si>
  <si>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</si>
  <si>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</si>
  <si>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</si>
  <si>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</si>
  <si>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</si>
  <si>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</si>
  <si>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</si>
  <si>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</si>
  <si>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</si>
  <si>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</si>
  <si>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</si>
  <si>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</si>
  <si>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</si>
  <si>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</si>
  <si>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</si>
  <si>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</si>
  <si>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</si>
  <si>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</si>
  <si>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</si>
  <si>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</si>
  <si>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</si>
  <si>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</si>
  <si>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</si>
  <si>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</si>
  <si>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</si>
  <si>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</si>
  <si>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</si>
  <si>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</si>
  <si>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</si>
  <si>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</si>
  <si>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</si>
  <si>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</si>
  <si>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</si>
  <si>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</si>
  <si>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</si>
  <si>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</si>
  <si>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</si>
  <si>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</si>
  <si>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</si>
  <si>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</si>
  <si>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</si>
  <si>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</si>
  <si>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</si>
  <si>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</si>
  <si>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</si>
  <si>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</si>
  <si>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</si>
  <si>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</si>
  <si>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</si>
  <si>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</si>
  <si>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</si>
  <si>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</si>
  <si>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</si>
  <si>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</si>
  <si>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</si>
  <si>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</si>
  <si>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</si>
  <si>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</si>
  <si>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</si>
  <si>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</si>
  <si>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</si>
  <si>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</si>
  <si>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</si>
  <si>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</si>
  <si>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</si>
  <si>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</si>
  <si>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</si>
  <si>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</si>
  <si>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</si>
  <si>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</si>
  <si>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</si>
  <si>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</si>
  <si>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</si>
  <si>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</si>
  <si>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</si>
  <si>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</si>
  <si>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</si>
  <si>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</si>
  <si>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</si>
  <si>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</si>
  <si>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</si>
  <si>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</si>
  <si>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</si>
  <si>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</si>
  <si>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</si>
  <si>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</si>
  <si>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</si>
  <si>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</si>
  <si>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</si>
  <si>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</si>
  <si>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</si>
  <si>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</si>
  <si>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</si>
  <si>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</si>
  <si>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</si>
  <si>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</si>
  <si>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</si>
  <si>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</si>
  <si>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</si>
  <si>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</si>
  <si>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</si>
  <si>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</si>
  <si>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</si>
  <si>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</si>
  <si>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</si>
  <si>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</si>
  <si>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</si>
  <si>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</si>
  <si>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</si>
  <si>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</si>
  <si>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</si>
  <si>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</si>
  <si>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</si>
  <si>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</si>
  <si>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</si>
  <si>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</si>
  <si>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</si>
  <si>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</si>
  <si>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</si>
  <si>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</si>
  <si>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</si>
  <si>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</si>
  <si>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</si>
  <si>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</si>
  <si>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</si>
  <si>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</si>
  <si>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</si>
  <si>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</si>
  <si>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</si>
  <si>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</si>
  <si>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</si>
  <si>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</si>
  <si>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</si>
  <si>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</si>
  <si>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</si>
  <si>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</si>
  <si>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</si>
  <si>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</si>
  <si>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</si>
  <si>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</si>
  <si>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</si>
  <si>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</si>
  <si>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</si>
  <si>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</si>
  <si>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</si>
  <si>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</si>
  <si>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</si>
  <si>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</si>
  <si>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</si>
  <si>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</si>
  <si>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</si>
  <si>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</si>
  <si>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</si>
  <si>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</si>
  <si>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</si>
  <si>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</si>
  <si>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</si>
  <si>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</si>
  <si>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</si>
  <si>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</si>
  <si>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</si>
  <si>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</si>
  <si>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</si>
  <si>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</si>
  <si>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</si>
  <si>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</si>
  <si>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</si>
  <si>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</si>
  <si>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</si>
  <si>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</si>
  <si>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</si>
  <si>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</si>
  <si>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</si>
  <si>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</si>
  <si>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</si>
  <si>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</si>
  <si>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</si>
  <si>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</si>
  <si>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</si>
  <si>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</si>
  <si>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</si>
  <si>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</si>
  <si>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</si>
  <si>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</si>
  <si>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</si>
  <si>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</si>
  <si>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</si>
  <si>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</si>
  <si>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</si>
  <si>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</si>
  <si>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</si>
  <si>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</si>
  <si>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</si>
  <si>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</si>
  <si>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</si>
  <si>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</si>
  <si>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</si>
  <si>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</si>
  <si>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</si>
  <si>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</si>
  <si>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</si>
  <si>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</si>
  <si>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</si>
  <si>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</si>
  <si>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</si>
  <si>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</si>
  <si>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</si>
  <si>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</si>
  <si>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</si>
  <si>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</si>
  <si>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</si>
  <si>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</si>
  <si>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</si>
  <si>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</si>
  <si>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</si>
  <si>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</si>
  <si>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</si>
  <si>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</si>
  <si>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</si>
  <si>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</si>
  <si>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</si>
  <si>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</si>
  <si>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</si>
  <si>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</si>
  <si>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</si>
  <si>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</si>
  <si>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</si>
  <si>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</si>
  <si>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</si>
  <si>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</si>
  <si>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</si>
  <si>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</si>
  <si>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</si>
  <si>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</si>
  <si>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</si>
  <si>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</si>
  <si>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</si>
  <si>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</si>
  <si>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</si>
  <si>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</si>
  <si>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</si>
  <si>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</si>
  <si>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</si>
  <si>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</si>
  <si>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</si>
  <si>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</si>
  <si>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</si>
  <si>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</si>
  <si>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</si>
  <si>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</si>
  <si>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</si>
  <si>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</si>
  <si>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</si>
  <si>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</si>
  <si>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</si>
  <si>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</si>
  <si>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</si>
  <si>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</si>
  <si>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</si>
  <si>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</si>
  <si>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</si>
  <si>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</si>
  <si>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</si>
  <si>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</si>
  <si>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</si>
  <si>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</si>
  <si>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</si>
  <si>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</si>
  <si>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</si>
  <si>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</si>
  <si>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</si>
  <si>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</si>
  <si>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</si>
  <si>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</si>
  <si>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</si>
  <si>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</si>
  <si>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</si>
  <si>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</si>
  <si>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</si>
  <si>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</si>
  <si>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</si>
  <si>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</si>
  <si>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</si>
  <si>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</si>
  <si>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</si>
  <si>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</si>
  <si>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</si>
  <si>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</si>
  <si>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</si>
  <si>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</si>
  <si>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</si>
  <si>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</si>
  <si>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</si>
  <si>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</si>
  <si>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</si>
  <si>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</si>
  <si>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</si>
  <si>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</si>
  <si>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</si>
  <si>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</si>
  <si>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</si>
  <si>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</si>
  <si>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</si>
  <si>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</si>
  <si>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</si>
  <si>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</si>
  <si>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</si>
  <si>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</si>
  <si>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</si>
  <si>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</si>
  <si>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</si>
  <si>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</si>
  <si>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</si>
  <si>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</si>
  <si>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</si>
  <si>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</si>
  <si>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</si>
  <si>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</si>
  <si>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</si>
  <si>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</si>
  <si>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</si>
  <si>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</si>
  <si>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</si>
  <si>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</si>
  <si>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</si>
  <si>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</si>
  <si>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</si>
  <si>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</si>
  <si>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</si>
  <si>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</si>
  <si>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</si>
  <si>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</si>
  <si>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</si>
  <si>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</si>
  <si>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</si>
  <si>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</si>
  <si>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</si>
  <si>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</si>
  <si>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</si>
  <si>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</si>
  <si>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</si>
  <si>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</si>
  <si>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</si>
  <si>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</si>
  <si>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</si>
  <si>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</si>
  <si>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</si>
  <si>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</si>
  <si>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</si>
  <si>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</si>
  <si>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</si>
  <si>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</si>
  <si>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</si>
  <si>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</si>
  <si>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</si>
  <si>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</si>
  <si>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</si>
  <si>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</si>
  <si>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</si>
  <si>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</si>
  <si>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</si>
  <si>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</si>
  <si>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</si>
  <si>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</si>
  <si>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</si>
  <si>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</si>
  <si>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</si>
  <si>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</si>
  <si>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</si>
  <si>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</si>
  <si>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</si>
  <si>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</si>
  <si>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</si>
  <si>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</si>
  <si>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</si>
  <si>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</si>
  <si>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</si>
  <si>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</si>
  <si>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</si>
  <si>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</si>
  <si>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</si>
  <si>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</si>
  <si>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</si>
  <si>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</si>
  <si>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</si>
  <si>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</si>
  <si>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</si>
  <si>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</si>
  <si>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</si>
  <si>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</si>
  <si>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</si>
  <si>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</si>
  <si>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</si>
  <si>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</si>
  <si>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</si>
  <si>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</si>
  <si>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</si>
  <si>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</si>
  <si>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</si>
  <si>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</si>
  <si>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</si>
  <si>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</si>
  <si>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</si>
  <si>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</si>
  <si>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</si>
  <si>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</si>
  <si>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</si>
  <si>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</si>
  <si>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</si>
  <si>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</si>
  <si>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</si>
  <si>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</si>
  <si>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</si>
  <si>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</si>
  <si>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</si>
  <si>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</si>
  <si>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</si>
  <si>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</si>
  <si>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</si>
  <si>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</si>
  <si>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</si>
  <si>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</si>
  <si>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</si>
  <si>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</si>
  <si>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</si>
  <si>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</si>
  <si>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</si>
  <si>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</si>
  <si>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</si>
  <si>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</si>
  <si>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</si>
  <si>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</si>
  <si>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</si>
  <si>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</si>
  <si>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</si>
  <si>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</si>
  <si>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</si>
  <si>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</si>
  <si>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</si>
  <si>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</si>
  <si>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</si>
  <si>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</si>
  <si>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</si>
  <si>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</si>
  <si>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</si>
  <si>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</si>
  <si>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</si>
  <si>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</si>
  <si>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</si>
  <si>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</si>
  <si>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</si>
  <si>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</si>
  <si>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</si>
  <si>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</si>
  <si>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</si>
  <si>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</si>
  <si>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</si>
  <si>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</si>
  <si>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</si>
  <si>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</si>
  <si>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</si>
  <si>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</si>
  <si>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</si>
  <si>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</si>
  <si>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</si>
  <si>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</si>
  <si>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</si>
  <si>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</si>
  <si>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</si>
  <si>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</si>
  <si>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</si>
  <si>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</si>
  <si>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</si>
  <si>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</si>
  <si>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</si>
  <si>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</si>
  <si>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</si>
  <si>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</si>
  <si>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</si>
  <si>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</si>
  <si>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</si>
  <si>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</si>
  <si>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</si>
  <si>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</si>
  <si>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</si>
  <si>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</si>
  <si>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</si>
  <si>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</si>
  <si>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</si>
  <si>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</si>
  <si>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</si>
  <si>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</si>
  <si>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</si>
  <si>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</si>
  <si>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</si>
  <si>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</si>
  <si>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</si>
  <si>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</si>
  <si>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</si>
  <si>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</si>
  <si>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</si>
  <si>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</si>
  <si>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</si>
  <si>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</si>
  <si>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</si>
  <si>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</si>
  <si>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</si>
  <si>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</si>
  <si>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</si>
  <si>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</si>
  <si>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</si>
  <si>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</si>
  <si>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</si>
  <si>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</si>
  <si>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</si>
  <si>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</si>
  <si>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</si>
  <si>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</si>
  <si>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</si>
  <si>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</si>
  <si>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</si>
  <si>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</si>
  <si>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</si>
  <si>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</si>
  <si>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</si>
  <si>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</si>
  <si>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</si>
  <si>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</si>
  <si>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</si>
  <si>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</si>
  <si>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</si>
  <si>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</si>
  <si>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</si>
  <si>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</si>
  <si>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</si>
  <si>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</si>
  <si>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</si>
  <si>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</si>
  <si>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</si>
  <si>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</si>
  <si>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</si>
  <si>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</si>
  <si>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</si>
  <si>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</si>
  <si>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</si>
  <si>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</si>
  <si>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</si>
  <si>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</si>
  <si>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</si>
  <si>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</si>
  <si>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</si>
  <si>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</si>
  <si>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</si>
  <si>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</si>
  <si>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</si>
  <si>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</si>
  <si>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</si>
  <si>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</si>
  <si>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</si>
  <si>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</si>
  <si>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</si>
  <si>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</si>
  <si>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</si>
  <si>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</si>
  <si>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</si>
  <si>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</si>
  <si>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</si>
  <si>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</si>
  <si>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</si>
  <si>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</si>
  <si>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</si>
  <si>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</si>
  <si>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</si>
  <si>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</si>
  <si>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</si>
  <si>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</si>
  <si>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</si>
  <si>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</si>
  <si>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</si>
  <si>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</si>
  <si>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</si>
  <si>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</si>
  <si>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</si>
  <si>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</si>
  <si>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</si>
  <si>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</si>
  <si>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</si>
  <si>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</si>
  <si>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</si>
  <si>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</si>
  <si>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</si>
  <si>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</si>
  <si>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</si>
  <si>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</si>
  <si>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</si>
  <si>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</si>
  <si>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</si>
  <si>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</si>
  <si>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</si>
  <si>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</si>
  <si>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</si>
  <si>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</si>
  <si>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</si>
  <si>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</si>
  <si>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</si>
  <si>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</si>
  <si>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</si>
  <si>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</si>
  <si>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</si>
  <si>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</si>
  <si>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</si>
  <si>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</si>
  <si>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</si>
  <si>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</si>
  <si>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</si>
  <si>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</si>
  <si>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</si>
  <si>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</si>
  <si>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</si>
  <si>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</si>
  <si>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</si>
  <si>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</si>
  <si>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</si>
  <si>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</si>
  <si>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</si>
  <si>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</si>
  <si>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</si>
  <si>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</si>
  <si>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</si>
  <si>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</si>
  <si>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</si>
  <si>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</si>
  <si>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</si>
  <si>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</si>
  <si>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</si>
  <si>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</si>
  <si>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</si>
  <si>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</si>
  <si>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</si>
  <si>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</si>
  <si>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</si>
  <si>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</si>
  <si>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</si>
  <si>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</si>
  <si>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</si>
  <si>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</si>
  <si>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</si>
  <si>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</si>
  <si>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</si>
  <si>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</si>
  <si>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</si>
  <si>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</si>
  <si>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</si>
  <si>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</si>
  <si>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</si>
  <si>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</si>
  <si>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</si>
  <si>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</si>
  <si>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</si>
  <si>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</si>
  <si>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</si>
  <si>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</si>
  <si>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</si>
  <si>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</si>
  <si>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</si>
  <si>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</si>
  <si>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</si>
  <si>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</si>
  <si>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</si>
  <si>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</si>
  <si>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</si>
  <si>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</si>
  <si>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</si>
  <si>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</si>
  <si>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</si>
  <si>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</si>
  <si>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</si>
  <si>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</si>
  <si>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</si>
  <si>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</si>
  <si>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</si>
  <si>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</si>
  <si>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</si>
  <si>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</si>
  <si>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</si>
  <si>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</si>
  <si>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</si>
  <si>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</si>
  <si>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</si>
  <si>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</si>
  <si>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</si>
  <si>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</si>
  <si>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</si>
  <si>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</si>
  <si>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</si>
  <si>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</si>
  <si>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</si>
  <si>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</si>
  <si>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</si>
  <si>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</si>
  <si>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</si>
  <si>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</si>
  <si>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</si>
  <si>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</si>
  <si>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</si>
  <si>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</si>
  <si>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</si>
  <si>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</si>
  <si>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</si>
  <si>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</si>
  <si>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</si>
  <si>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</si>
  <si>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</si>
  <si>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</si>
  <si>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</si>
  <si>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</si>
  <si>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</si>
  <si>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</si>
  <si>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</si>
  <si>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</si>
  <si>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</si>
  <si>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</si>
  <si>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</si>
  <si>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</si>
  <si>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</si>
  <si>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</si>
  <si>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</si>
  <si>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</si>
  <si>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</si>
  <si>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</si>
  <si>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</si>
  <si>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</si>
  <si>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</si>
  <si>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</si>
  <si>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</si>
  <si>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</si>
  <si>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</si>
  <si>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</si>
  <si>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</si>
  <si>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</si>
  <si>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</si>
  <si>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</si>
  <si>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</si>
  <si>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</si>
  <si>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</si>
  <si>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</si>
  <si>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</si>
  <si>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</si>
  <si>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</si>
  <si>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</si>
  <si>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</si>
  <si>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</si>
  <si>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</si>
  <si>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</si>
  <si>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</si>
  <si>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</si>
  <si>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</si>
  <si>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</si>
  <si>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</si>
  <si>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</si>
  <si>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</si>
  <si>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</si>
  <si>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</si>
  <si>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</si>
  <si>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</si>
  <si>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</si>
  <si>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</si>
  <si>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</si>
  <si>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</si>
  <si>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</si>
  <si>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</si>
  <si>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</si>
  <si>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</si>
  <si>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</si>
  <si>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</si>
  <si>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</si>
  <si>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</si>
  <si>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</si>
  <si>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</si>
  <si>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</si>
  <si>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</si>
  <si>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</si>
  <si>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</si>
  <si>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</si>
  <si>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</si>
  <si>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</si>
  <si>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</si>
  <si>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</si>
  <si>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</si>
  <si>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</si>
  <si>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</si>
  <si>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</si>
  <si>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</si>
  <si>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</si>
  <si>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</si>
  <si>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</si>
  <si>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</si>
  <si>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</si>
  <si>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</si>
  <si>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</si>
  <si>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</si>
  <si>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</si>
  <si>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</si>
  <si>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</si>
  <si>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</si>
  <si>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</si>
  <si>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</si>
  <si>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</si>
  <si>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</si>
  <si>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</si>
  <si>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</si>
  <si>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</si>
  <si>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</si>
  <si>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</si>
  <si>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</si>
  <si>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</si>
  <si>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</si>
  <si>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</si>
  <si>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</si>
  <si>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</si>
  <si>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</si>
  <si>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</si>
  <si>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</si>
  <si>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</si>
  <si>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</si>
  <si>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</si>
  <si>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</si>
  <si>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</si>
  <si>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</si>
  <si>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</si>
  <si>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</si>
  <si>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</si>
  <si>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</si>
  <si>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</si>
  <si>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</si>
  <si>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</si>
  <si>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</si>
  <si>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</si>
  <si>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</si>
  <si>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</si>
  <si>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</si>
  <si>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</si>
  <si>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</si>
  <si>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</si>
  <si>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</si>
  <si>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</si>
  <si>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</si>
  <si>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</si>
  <si>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</si>
  <si>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</si>
  <si>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</si>
  <si>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</si>
  <si>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</si>
  <si>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</si>
  <si>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</si>
  <si>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</si>
  <si>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</si>
  <si>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</si>
  <si>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</si>
  <si>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</si>
  <si>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</si>
  <si>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</si>
  <si>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</si>
  <si>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</si>
  <si>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</si>
  <si>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</si>
  <si>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</si>
  <si>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</si>
  <si>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</si>
  <si>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</si>
  <si>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</si>
  <si>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</si>
  <si>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</si>
  <si>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</si>
  <si>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</si>
  <si>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</si>
  <si>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</si>
  <si>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</si>
  <si>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</si>
  <si>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</si>
  <si>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</si>
  <si>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</si>
  <si>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</si>
  <si>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</si>
  <si>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</si>
  <si>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</si>
  <si>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</si>
  <si>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</si>
  <si>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</si>
  <si>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</si>
  <si>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</si>
  <si>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</si>
  <si>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</si>
  <si>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</si>
  <si>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</si>
  <si>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</si>
  <si>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</si>
  <si>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</si>
  <si>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</si>
  <si>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</si>
  <si>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</si>
  <si>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</si>
  <si>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</si>
  <si>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</si>
  <si>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</si>
  <si>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</si>
  <si>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</si>
  <si>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</si>
  <si>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</si>
  <si>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</si>
  <si>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</si>
  <si>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</si>
  <si>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</si>
  <si>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</si>
  <si>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</si>
  <si>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</si>
  <si>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</si>
  <si>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</si>
  <si>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</si>
  <si>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</si>
  <si>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</si>
  <si>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</si>
  <si>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</si>
  <si>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</si>
  <si>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</si>
  <si>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</si>
  <si>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</si>
  <si>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</si>
  <si>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</si>
  <si>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</si>
  <si>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</si>
  <si>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</si>
  <si>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</si>
  <si>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</si>
  <si>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</si>
  <si>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</si>
  <si>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</si>
  <si>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</si>
  <si>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</si>
  <si>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</si>
  <si>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</si>
  <si>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</si>
  <si>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</si>
  <si>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</si>
  <si>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</si>
  <si>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</si>
  <si>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</si>
  <si>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</si>
  <si>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</si>
  <si>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</si>
  <si>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</si>
  <si>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</si>
  <si>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</si>
  <si>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</si>
  <si>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</si>
  <si>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</si>
  <si>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</si>
  <si>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</si>
  <si>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</si>
  <si>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</si>
  <si>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</si>
  <si>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</si>
  <si>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</si>
  <si>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</si>
  <si>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</si>
  <si>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</si>
  <si>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</si>
  <si>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</si>
  <si>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</si>
  <si>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</si>
  <si>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</si>
  <si>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</si>
  <si>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</si>
  <si>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</si>
  <si>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</si>
  <si>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</si>
  <si>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</si>
  <si>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</si>
  <si>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</si>
  <si>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</si>
  <si>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</si>
  <si>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</si>
  <si>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</si>
  <si>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</si>
  <si>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</si>
  <si>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</si>
  <si>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</si>
  <si>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</si>
  <si>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</si>
  <si>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</si>
  <si>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</si>
  <si>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</si>
  <si>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</si>
  <si>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</si>
  <si>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</si>
  <si>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</si>
  <si>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</si>
  <si>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</si>
  <si>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</si>
  <si>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</si>
  <si>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</si>
  <si>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</si>
  <si>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</si>
  <si>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</si>
  <si>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</si>
  <si>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</si>
  <si>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</si>
  <si>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</si>
  <si>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</si>
  <si>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</si>
  <si>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</si>
  <si>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</si>
  <si>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</si>
  <si>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</si>
  <si>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</si>
  <si>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</si>
  <si>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</si>
  <si>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</si>
  <si>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</si>
  <si>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</si>
  <si>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</si>
  <si>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</si>
  <si>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</si>
  <si>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</si>
  <si>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</si>
  <si>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</si>
  <si>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</si>
  <si>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</si>
  <si>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</si>
  <si>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</si>
  <si>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</si>
  <si>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</si>
  <si>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</si>
  <si>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</si>
  <si>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</si>
  <si>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</si>
  <si>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</si>
  <si>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</si>
  <si>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</si>
  <si>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</si>
  <si>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</si>
  <si>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</si>
  <si>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</si>
  <si>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</si>
  <si>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</si>
  <si>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</si>
  <si>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</si>
  <si>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</si>
  <si>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</si>
  <si>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</si>
  <si>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</si>
  <si>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</si>
  <si>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</si>
  <si>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</si>
  <si>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</si>
  <si>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</si>
  <si>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</si>
  <si>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</si>
  <si>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</si>
  <si>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</si>
  <si>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</si>
  <si>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</si>
  <si>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</si>
  <si>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</si>
  <si>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</si>
  <si>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</si>
  <si>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</si>
  <si>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</si>
  <si>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</si>
  <si>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</si>
  <si>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</si>
  <si>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</si>
  <si>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</si>
  <si>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</si>
  <si>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</si>
  <si>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</si>
  <si>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</si>
  <si>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</si>
  <si>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</si>
  <si>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</si>
  <si>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</si>
  <si>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</si>
  <si>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</si>
  <si>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</si>
  <si>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</si>
  <si>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</si>
  <si>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</si>
  <si>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</si>
  <si>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</si>
  <si>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</si>
  <si>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</si>
  <si>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</si>
  <si>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</si>
  <si>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</si>
  <si>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</si>
  <si>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</si>
  <si>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</si>
  <si>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</si>
  <si>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</si>
  <si>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</si>
  <si>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</si>
  <si>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</si>
  <si>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</si>
  <si>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</si>
  <si>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</si>
  <si>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</si>
  <si>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</si>
  <si>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</si>
  <si>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</si>
  <si>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</si>
  <si>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</si>
  <si>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</si>
  <si>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</si>
  <si>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</si>
  <si>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</si>
  <si>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</si>
  <si>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</si>
  <si>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</si>
  <si>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</si>
  <si>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</si>
  <si>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</si>
  <si>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</si>
  <si>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</si>
  <si>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</si>
  <si>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</si>
  <si>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</si>
  <si>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</si>
  <si>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</si>
  <si>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</si>
  <si>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</si>
  <si>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</si>
  <si>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</si>
  <si>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</si>
  <si>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</si>
  <si>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</si>
  <si>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</si>
  <si>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</si>
  <si>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</si>
  <si>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</si>
  <si>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</si>
  <si>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</si>
  <si>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</si>
  <si>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</si>
  <si>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</si>
  <si>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</si>
  <si>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</si>
  <si>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</si>
  <si>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</si>
  <si>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</si>
  <si>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</si>
  <si>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</si>
  <si>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</si>
  <si>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</si>
  <si>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</si>
  <si>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</si>
  <si>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</si>
  <si>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</si>
  <si>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</si>
  <si>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</si>
  <si>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</si>
  <si>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</si>
  <si>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</si>
  <si>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</si>
  <si>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</si>
  <si>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</si>
  <si>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</si>
  <si>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</si>
  <si>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</si>
  <si>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</si>
  <si>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</si>
  <si>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</si>
  <si>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</si>
  <si>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</si>
  <si>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</si>
  <si>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</si>
  <si>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</si>
  <si>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</si>
  <si>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</si>
  <si>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</si>
  <si>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</si>
  <si>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</si>
  <si>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</si>
  <si>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</si>
  <si>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</si>
  <si>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</si>
  <si>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</si>
  <si>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</si>
  <si>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</si>
  <si>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</si>
  <si>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</si>
  <si>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</si>
  <si>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</si>
  <si>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</si>
  <si>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</si>
  <si>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</si>
  <si>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</si>
  <si>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</si>
  <si>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</si>
  <si>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</si>
  <si>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</si>
  <si>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</si>
  <si>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</si>
  <si>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</si>
  <si>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</si>
  <si>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</si>
  <si>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</si>
  <si>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</si>
  <si>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</si>
  <si>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</si>
  <si>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</si>
  <si>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</si>
  <si>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</si>
  <si>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</si>
  <si>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</si>
  <si>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</si>
  <si>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</si>
  <si>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</si>
  <si>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</si>
  <si>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</si>
  <si>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</si>
  <si>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</si>
  <si>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</si>
  <si>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</si>
  <si>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</si>
  <si>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</si>
  <si>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</si>
  <si>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</si>
  <si>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</si>
  <si>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</si>
  <si>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</si>
  <si>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</si>
  <si>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</si>
  <si>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</si>
  <si>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</si>
  <si>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</si>
  <si>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</si>
  <si>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</si>
  <si>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</si>
  <si>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</si>
  <si>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</si>
  <si>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</si>
  <si>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</si>
  <si>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</si>
  <si>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</si>
  <si>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</si>
  <si>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</si>
  <si>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</si>
  <si>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</si>
  <si>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</si>
  <si>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</si>
  <si>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</si>
  <si>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</si>
  <si>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</si>
  <si>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</si>
  <si>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</si>
  <si>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</si>
  <si>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</si>
  <si>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</si>
  <si>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</si>
  <si>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</si>
  <si>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</si>
  <si>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</si>
  <si>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</si>
  <si>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</si>
  <si>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</si>
  <si>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</si>
  <si>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</si>
  <si>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</si>
  <si>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</si>
  <si>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</si>
  <si>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</si>
  <si>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</si>
  <si>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</si>
  <si>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</si>
  <si>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</si>
  <si>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</si>
  <si>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</si>
  <si>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</si>
  <si>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</si>
  <si>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</si>
  <si>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</si>
  <si>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</si>
  <si>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</si>
  <si>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</si>
  <si>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</si>
  <si>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</si>
  <si>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</si>
  <si>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</si>
  <si>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</si>
  <si>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</si>
  <si>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</si>
  <si>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</si>
  <si>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</si>
  <si>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</si>
  <si>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</si>
  <si>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</si>
  <si>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</si>
  <si>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</si>
  <si>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</si>
  <si>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</si>
  <si>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</si>
  <si>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</si>
  <si>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</si>
  <si>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</si>
  <si>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</si>
  <si>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</si>
  <si>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</si>
  <si>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</si>
  <si>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</si>
  <si>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</si>
  <si>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</si>
  <si>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</si>
  <si>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</si>
  <si>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</si>
  <si>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</si>
  <si>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</si>
  <si>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</si>
  <si>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</si>
  <si>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</si>
  <si>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</si>
  <si>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</si>
  <si>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</si>
  <si>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</si>
  <si>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</si>
  <si>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</si>
  <si>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</si>
  <si>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</si>
  <si>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</si>
  <si>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</si>
  <si>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</si>
  <si>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</si>
  <si>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</si>
  <si>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</si>
  <si>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</si>
  <si>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</si>
  <si>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</si>
  <si>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</si>
  <si>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</si>
  <si>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</si>
  <si>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</si>
  <si>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</si>
  <si>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</si>
  <si>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</si>
  <si>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</si>
  <si>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</si>
  <si>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</si>
  <si>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</si>
  <si>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</si>
  <si>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</si>
  <si>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</si>
  <si>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</si>
  <si>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</si>
  <si>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</si>
  <si>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</si>
  <si>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</si>
  <si>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</si>
  <si>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</si>
  <si>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</si>
  <si>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</si>
  <si>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</si>
  <si>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</si>
  <si>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</si>
  <si>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</si>
  <si>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</si>
  <si>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</si>
  <si>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</si>
  <si>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</si>
  <si>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</si>
  <si>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</si>
  <si>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</si>
  <si>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</si>
  <si>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</si>
  <si>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</si>
  <si>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</si>
  <si>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</si>
  <si>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</si>
  <si>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</si>
  <si>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</si>
  <si>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</si>
  <si>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</si>
  <si>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</si>
  <si>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</si>
  <si>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</si>
  <si>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</si>
  <si>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</si>
  <si>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</si>
  <si>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</si>
  <si>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</si>
  <si>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</si>
  <si>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</si>
  <si>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</si>
  <si>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</si>
  <si>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</si>
  <si>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</si>
  <si>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</si>
  <si>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</si>
  <si>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</si>
  <si>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</si>
  <si>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</si>
  <si>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</si>
  <si>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</si>
  <si>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</si>
  <si>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</si>
  <si>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</si>
  <si>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</si>
  <si>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</si>
  <si>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</si>
  <si>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</si>
  <si>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</si>
  <si>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</si>
  <si>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</si>
  <si>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</si>
  <si>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</si>
  <si>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</si>
  <si>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</si>
  <si>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</si>
  <si>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</si>
  <si>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</si>
  <si>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</si>
  <si>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</si>
  <si>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</si>
  <si>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</si>
  <si>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</si>
  <si>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</si>
  <si>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</si>
  <si>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</si>
  <si>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</si>
  <si>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</si>
  <si>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</si>
  <si>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</si>
  <si>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</si>
  <si>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</si>
  <si>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</si>
  <si>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</si>
  <si>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</si>
  <si>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</si>
  <si>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</si>
  <si>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</si>
  <si>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</si>
  <si>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</si>
  <si>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</si>
  <si>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</si>
  <si>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</si>
  <si>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</si>
  <si>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</si>
  <si>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</si>
  <si>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</si>
  <si>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</si>
  <si>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</si>
  <si>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</si>
  <si>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</si>
  <si>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</si>
  <si>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</si>
  <si>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</si>
  <si>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</si>
  <si>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</si>
  <si>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</si>
  <si>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</si>
  <si>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</si>
  <si>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</si>
  <si>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</si>
  <si>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</si>
  <si>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</si>
  <si>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</si>
  <si>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</si>
  <si>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</si>
  <si>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</si>
  <si>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</si>
  <si>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</si>
  <si>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</si>
  <si>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</si>
  <si>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</si>
  <si>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</si>
  <si>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</si>
  <si>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</si>
  <si>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</si>
  <si>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</si>
  <si>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</si>
  <si>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</si>
  <si>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</si>
  <si>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</si>
  <si>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</si>
  <si>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</si>
  <si>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</si>
  <si>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</si>
  <si>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</si>
  <si>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</si>
  <si>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</si>
  <si>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</si>
  <si>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</si>
  <si>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</si>
  <si>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</si>
  <si>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</si>
  <si>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</si>
  <si>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</si>
  <si>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</si>
  <si>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</si>
  <si>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</si>
  <si>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</si>
  <si>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</si>
  <si>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</si>
  <si>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</si>
  <si>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</si>
  <si>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</si>
  <si>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</si>
  <si>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</si>
  <si>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</si>
  <si>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</si>
  <si>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</si>
  <si>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</si>
  <si>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</si>
  <si>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</si>
  <si>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</si>
  <si>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</si>
  <si>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</si>
  <si>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</si>
  <si>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</si>
  <si>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</si>
  <si>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</si>
  <si>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</si>
  <si>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</si>
  <si>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</si>
  <si>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</si>
  <si>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</si>
  <si>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</si>
  <si>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</si>
  <si>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</si>
  <si>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</si>
  <si>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</si>
  <si>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</si>
  <si>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</si>
  <si>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</si>
  <si>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</si>
  <si>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</si>
  <si>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</si>
  <si>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</si>
  <si>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</si>
  <si>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</si>
  <si>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</si>
  <si>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</si>
  <si>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</si>
  <si>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</si>
  <si>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</si>
  <si>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</si>
  <si>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</si>
  <si>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</si>
  <si>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</si>
  <si>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</si>
  <si>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</si>
  <si>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</si>
  <si>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</si>
  <si>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</si>
  <si>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</si>
  <si>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</si>
  <si>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</si>
  <si>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</si>
  <si>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</si>
  <si>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</si>
  <si>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</si>
  <si>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</si>
  <si>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</si>
  <si>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</si>
  <si>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</si>
  <si>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</si>
  <si>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</si>
  <si>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</si>
  <si>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</si>
  <si>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</si>
  <si>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</si>
  <si>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</si>
  <si>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</si>
  <si>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</si>
  <si>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</si>
  <si>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</si>
  <si>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</si>
  <si>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</si>
  <si>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</si>
  <si>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</si>
  <si>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</si>
  <si>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</si>
  <si>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</si>
  <si>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</si>
  <si>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</si>
  <si>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</si>
  <si>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</si>
  <si>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</si>
  <si>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</si>
  <si>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</si>
  <si>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</si>
  <si>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</si>
  <si>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</si>
  <si>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</si>
  <si>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</si>
  <si>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</si>
  <si>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</si>
  <si>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</si>
  <si>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</si>
  <si>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</si>
  <si>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</si>
  <si>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</si>
  <si>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</si>
  <si>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</si>
  <si>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</si>
  <si>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</si>
  <si>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</si>
  <si>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</si>
  <si>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</si>
  <si>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</si>
  <si>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</si>
  <si>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</si>
  <si>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</si>
  <si>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</si>
  <si>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</si>
  <si>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</si>
  <si>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</si>
  <si>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</si>
  <si>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</si>
  <si>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</si>
  <si>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</si>
  <si>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</si>
  <si>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</si>
  <si>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</si>
  <si>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</si>
  <si>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</si>
  <si>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</si>
  <si>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</si>
  <si>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</si>
  <si>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</si>
  <si>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</si>
  <si>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</si>
  <si>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</si>
  <si>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</si>
  <si>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</si>
  <si>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</si>
  <si>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</si>
  <si>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</si>
  <si>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</si>
  <si>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</si>
  <si>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</si>
  <si>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</si>
  <si>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</si>
  <si>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</si>
  <si>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</si>
  <si>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</si>
  <si>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</si>
  <si>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</si>
  <si>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</si>
  <si>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</si>
  <si>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</si>
  <si>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</si>
  <si>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</si>
  <si>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</si>
  <si>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</si>
  <si>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</si>
  <si>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</si>
  <si>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</si>
  <si>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</si>
  <si>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</si>
  <si>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</si>
  <si>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</si>
  <si>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</si>
  <si>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</si>
  <si>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</si>
  <si>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</si>
  <si>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</si>
  <si>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</si>
  <si>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</si>
  <si>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</si>
  <si>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</si>
  <si>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</si>
  <si>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</si>
  <si>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</si>
  <si>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</si>
  <si>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</si>
  <si>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</si>
  <si>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</si>
  <si>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</si>
  <si>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</si>
  <si>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</si>
  <si>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</si>
  <si>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</si>
  <si>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</si>
  <si>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</si>
  <si>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</si>
  <si>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</si>
  <si>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</si>
  <si>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</si>
  <si>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</si>
  <si>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</si>
  <si>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</si>
  <si>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</si>
  <si>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</si>
  <si>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</si>
  <si>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</si>
  <si>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</si>
  <si>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</si>
  <si>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</si>
  <si>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</si>
  <si>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</si>
  <si>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</si>
  <si>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</si>
  <si>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</si>
  <si>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</si>
  <si>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</si>
  <si>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</si>
  <si>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</si>
  <si>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</si>
  <si>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</si>
  <si>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</si>
  <si>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</si>
  <si>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</si>
  <si>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</si>
  <si>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</si>
  <si>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</si>
  <si>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</si>
  <si>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</si>
  <si>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</si>
  <si>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</si>
  <si>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</si>
  <si>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</si>
  <si>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</si>
  <si>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</si>
  <si>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</si>
  <si>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</si>
  <si>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</si>
  <si>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</si>
  <si>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</si>
  <si>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</si>
  <si>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</si>
  <si>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</si>
  <si>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</si>
  <si>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</si>
  <si>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</si>
  <si>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</si>
  <si>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</si>
  <si>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</si>
  <si>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</si>
  <si>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</si>
  <si>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</si>
  <si>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</si>
  <si>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</si>
  <si>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</si>
  <si>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</si>
  <si>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</si>
  <si>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</si>
  <si>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</si>
  <si>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</si>
  <si>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</si>
  <si>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</si>
  <si>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</si>
  <si>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</si>
  <si>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</si>
  <si>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</si>
  <si>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</si>
  <si>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</si>
  <si>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</si>
  <si>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</si>
  <si>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</si>
  <si>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</si>
  <si>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</si>
  <si>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</si>
  <si>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</si>
  <si>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</si>
  <si>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</si>
  <si>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</si>
  <si>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</si>
  <si>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</si>
  <si>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</si>
  <si>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</si>
  <si>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</si>
  <si>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</si>
  <si>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</si>
  <si>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</si>
  <si>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</si>
  <si>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</si>
  <si>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</si>
  <si>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</si>
  <si>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</si>
  <si>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</si>
  <si>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</si>
  <si>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</si>
  <si>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</si>
  <si>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</si>
  <si>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</si>
  <si>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</si>
  <si>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</si>
  <si>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</si>
  <si>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</si>
  <si>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</si>
  <si>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</si>
  <si>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</si>
  <si>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</si>
  <si>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</si>
  <si>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</si>
  <si>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</si>
  <si>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</si>
  <si>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</si>
  <si>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</si>
  <si>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</si>
  <si>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</si>
  <si>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</si>
  <si>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</si>
  <si>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</si>
  <si>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</si>
  <si>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</si>
  <si>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</si>
  <si>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</si>
  <si>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</si>
  <si>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</si>
  <si>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</si>
  <si>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</si>
  <si>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</si>
  <si>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</si>
  <si>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</si>
  <si>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</si>
  <si>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</si>
  <si>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</si>
  <si>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</si>
  <si>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</si>
  <si>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</si>
  <si>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</si>
  <si>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</si>
  <si>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</si>
  <si>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</si>
  <si>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</si>
  <si>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</si>
  <si>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</si>
  <si>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</si>
  <si>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</si>
  <si>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</si>
  <si>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</si>
  <si>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</si>
  <si>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</si>
  <si>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</si>
  <si>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</si>
  <si>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</si>
  <si>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</si>
  <si>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</si>
  <si>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</si>
  <si>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</si>
  <si>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</si>
  <si>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</si>
  <si>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</si>
  <si>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</si>
  <si>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</si>
  <si>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</si>
  <si>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</si>
  <si>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</si>
  <si>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</si>
  <si>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</si>
  <si>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</si>
  <si>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</si>
  <si>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</si>
  <si>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</si>
  <si>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</si>
  <si>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</si>
  <si>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</si>
  <si>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</si>
  <si>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</si>
  <si>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</si>
  <si>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</si>
  <si>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</si>
  <si>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</si>
  <si>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</si>
  <si>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</si>
  <si>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</si>
  <si>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</si>
  <si>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</si>
  <si>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</si>
  <si>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</si>
  <si>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</si>
  <si>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</si>
  <si>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</si>
  <si>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</si>
  <si>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</si>
  <si>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</si>
  <si>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</si>
  <si>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</si>
  <si>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</si>
  <si>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</si>
  <si>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</si>
  <si>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</si>
  <si>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</si>
  <si>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</si>
  <si>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</si>
  <si>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</si>
  <si>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</si>
  <si>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</si>
  <si>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</si>
  <si>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</si>
  <si>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</si>
  <si>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</si>
  <si>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</si>
  <si>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</si>
  <si>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</si>
  <si>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</si>
  <si>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</si>
  <si>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</si>
  <si>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</si>
  <si>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</si>
  <si>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</si>
  <si>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</si>
  <si>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</si>
  <si>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</si>
  <si>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</si>
  <si>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</si>
  <si>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</si>
  <si>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</si>
  <si>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</si>
  <si>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</si>
  <si>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</si>
  <si>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</si>
  <si>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</si>
  <si>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</si>
  <si>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</si>
  <si>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</si>
  <si>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</si>
  <si>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</si>
  <si>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</si>
  <si>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</si>
  <si>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</si>
  <si>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</si>
  <si>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</si>
  <si>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</si>
  <si>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</si>
  <si>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</si>
  <si>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</si>
  <si>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</si>
  <si>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</si>
  <si>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</si>
  <si>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</si>
  <si>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</si>
  <si>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</si>
  <si>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</si>
  <si>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</si>
  <si>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</si>
  <si>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</si>
  <si>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</si>
  <si>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</si>
  <si>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</si>
  <si>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</si>
  <si>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</si>
  <si>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</si>
  <si>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</si>
  <si>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</si>
  <si>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</si>
  <si>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</si>
  <si>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</si>
  <si>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</si>
  <si>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</si>
  <si>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</si>
  <si>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</si>
  <si>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</si>
  <si>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</si>
  <si>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</si>
  <si>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</si>
  <si>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</si>
  <si>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</si>
  <si>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</si>
  <si>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</si>
  <si>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</si>
  <si>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</si>
  <si>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</si>
  <si>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</si>
  <si>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</si>
  <si>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</si>
  <si>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</si>
  <si>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</si>
  <si>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</si>
  <si>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</si>
  <si>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</si>
  <si>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</si>
  <si>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</si>
  <si>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</si>
  <si>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</si>
  <si>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</si>
  <si>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</si>
  <si>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</si>
  <si>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</si>
  <si>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</si>
  <si>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</si>
  <si>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</si>
  <si>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</si>
  <si>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</si>
  <si>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</si>
  <si>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</si>
  <si>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</si>
  <si>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</si>
  <si>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</si>
  <si>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</si>
  <si>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</si>
  <si>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</si>
  <si>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</si>
  <si>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</si>
  <si>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</si>
  <si>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</si>
  <si>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</si>
  <si>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</si>
  <si>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</si>
  <si>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</si>
  <si>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</si>
  <si>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</si>
  <si>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</si>
  <si>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</si>
  <si>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</si>
  <si>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</si>
  <si>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</si>
  <si>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</si>
  <si>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</si>
  <si>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</si>
  <si>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</si>
  <si>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</si>
  <si>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</si>
  <si>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</si>
  <si>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</si>
  <si>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</si>
  <si>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</si>
  <si>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</si>
  <si>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</si>
  <si>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</si>
  <si>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</si>
  <si>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</si>
  <si>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</si>
  <si>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</si>
  <si>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</si>
  <si>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</si>
  <si>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</si>
  <si>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</si>
  <si>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</si>
  <si>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</si>
  <si>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</si>
  <si>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</si>
  <si>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</si>
  <si>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</si>
  <si>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</si>
  <si>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</si>
  <si>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</si>
  <si>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</si>
  <si>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</si>
  <si>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</si>
  <si>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</si>
  <si>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</si>
  <si>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</si>
  <si>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</si>
  <si>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</si>
  <si>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</si>
  <si>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</si>
  <si>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</si>
  <si>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</si>
  <si>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</si>
  <si>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</si>
  <si>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</si>
  <si>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</si>
  <si>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</si>
  <si>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</si>
  <si>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</si>
  <si>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</si>
  <si>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</si>
  <si>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</si>
  <si>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</si>
  <si>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</si>
  <si>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</si>
  <si>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</si>
  <si>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</si>
  <si>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</si>
  <si>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</si>
  <si>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</si>
  <si>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</si>
  <si>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</si>
  <si>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</si>
  <si>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</si>
  <si>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</si>
  <si>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</si>
  <si>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</si>
  <si>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</si>
  <si>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</si>
  <si>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</si>
  <si>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</si>
  <si>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</si>
  <si>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</si>
  <si>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</si>
  <si>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</si>
  <si>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</si>
  <si>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</si>
  <si>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</si>
  <si>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</si>
  <si>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</si>
  <si>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</si>
  <si>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</si>
  <si>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</si>
  <si>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</si>
  <si>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</si>
  <si>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</si>
  <si>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</si>
  <si>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</si>
  <si>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</si>
  <si>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</si>
  <si>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</si>
  <si>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</si>
  <si>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</si>
  <si>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</si>
  <si>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</si>
  <si>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</si>
  <si>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</si>
  <si>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</si>
  <si>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</si>
  <si>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</si>
  <si>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</si>
  <si>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</si>
  <si>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</si>
  <si>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</si>
  <si>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</si>
  <si>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</si>
  <si>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</si>
  <si>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</si>
  <si>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</si>
  <si>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</si>
  <si>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</si>
  <si>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</si>
  <si>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</si>
  <si>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</si>
  <si>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</si>
  <si>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</si>
  <si>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</si>
  <si>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</si>
  <si>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</si>
  <si>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</si>
  <si>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</si>
  <si>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</si>
  <si>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</si>
  <si>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</si>
  <si>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</si>
  <si>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</si>
  <si>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</si>
  <si>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</si>
  <si>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</si>
  <si>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</si>
  <si>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</si>
  <si>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</si>
  <si>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</si>
  <si>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</si>
  <si>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</si>
  <si>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</si>
  <si>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</si>
  <si>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</si>
  <si>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</si>
  <si>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</si>
  <si>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</si>
  <si>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</si>
  <si>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</si>
  <si>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</si>
  <si>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</si>
  <si>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</si>
  <si>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</si>
  <si>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</si>
  <si>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</si>
  <si>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</si>
  <si>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</si>
  <si>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</si>
  <si>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</si>
  <si>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</si>
  <si>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</si>
  <si>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</si>
  <si>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</si>
  <si>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</si>
  <si>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</si>
  <si>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</si>
  <si>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</si>
  <si>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</si>
  <si>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</si>
  <si>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</si>
  <si>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</si>
  <si>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</si>
  <si>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</si>
  <si>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</si>
  <si>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</si>
  <si>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</si>
  <si>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</si>
  <si>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</si>
  <si>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</si>
  <si>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</si>
  <si>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</si>
  <si>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</si>
  <si>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</si>
  <si>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</si>
  <si>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</si>
  <si>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</si>
  <si>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</si>
  <si>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</si>
  <si>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</si>
  <si>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</si>
  <si>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</si>
  <si>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</si>
  <si>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</si>
  <si>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</si>
  <si>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</si>
  <si>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</si>
  <si>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</si>
  <si>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</si>
  <si>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</si>
  <si>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</si>
  <si>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</si>
  <si>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</si>
  <si>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</si>
  <si>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</si>
  <si>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</si>
  <si>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</si>
  <si>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</si>
  <si>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</si>
  <si>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</si>
  <si>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</si>
  <si>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</si>
  <si>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</si>
  <si>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</si>
  <si>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</si>
  <si>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</si>
  <si>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</si>
  <si>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</si>
  <si>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</si>
  <si>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</si>
  <si>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</si>
  <si>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</si>
  <si>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</si>
  <si>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</si>
  <si>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</si>
  <si>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</si>
  <si>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</si>
  <si>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</si>
  <si>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</si>
  <si>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</si>
  <si>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</si>
  <si>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</si>
  <si>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</si>
  <si>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</si>
  <si>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</si>
  <si>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</si>
  <si>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</si>
  <si>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</si>
  <si>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</si>
  <si>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</si>
  <si>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</si>
  <si>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</si>
  <si>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</si>
  <si>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</si>
  <si>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</si>
  <si>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</si>
  <si>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</si>
  <si>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</si>
  <si>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</si>
  <si>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</si>
  <si>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</si>
  <si>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</si>
  <si>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</si>
  <si>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</si>
  <si>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</si>
  <si>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</si>
  <si>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</si>
  <si>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</si>
  <si>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</si>
  <si>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</si>
  <si>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</si>
  <si>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</si>
  <si>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</si>
  <si>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</si>
  <si>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</si>
  <si>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</si>
  <si>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</si>
  <si>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</si>
  <si>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</si>
  <si>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</si>
  <si>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</si>
  <si>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</si>
  <si>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</si>
  <si>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</si>
  <si>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</si>
  <si>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</si>
  <si>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</si>
  <si>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</si>
  <si>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</si>
  <si>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</si>
  <si>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</si>
  <si>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</si>
  <si>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</si>
  <si>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</si>
  <si>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</si>
  <si>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</si>
  <si>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</si>
  <si>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</si>
  <si>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</si>
  <si>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</si>
  <si>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</si>
  <si>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</si>
  <si>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</si>
  <si>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</si>
  <si>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</si>
  <si>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</si>
  <si>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</si>
  <si>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</si>
  <si>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</si>
  <si>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</si>
  <si>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</si>
  <si>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</si>
  <si>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</si>
  <si>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</si>
  <si>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</si>
  <si>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</si>
  <si>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</si>
  <si>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</si>
  <si>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</si>
  <si>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</si>
  <si>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</si>
  <si>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</si>
  <si>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</si>
  <si>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</si>
  <si>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</si>
  <si>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</si>
  <si>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</si>
  <si>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</si>
  <si>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</si>
  <si>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</si>
  <si>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</si>
  <si>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</si>
  <si>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</si>
  <si>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</si>
  <si>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</si>
  <si>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</si>
  <si>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</si>
  <si>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</si>
  <si>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</si>
  <si>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</si>
  <si>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</si>
  <si>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</si>
  <si>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</si>
  <si>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</si>
  <si>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</si>
  <si>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</si>
  <si>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</si>
  <si>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</si>
  <si>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</si>
  <si>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</si>
  <si>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</si>
  <si>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</si>
  <si>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</si>
  <si>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</si>
  <si>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</si>
  <si>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</si>
  <si>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</si>
  <si>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</si>
  <si>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</si>
  <si>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</si>
  <si>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</si>
  <si>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</si>
  <si>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</si>
  <si>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</si>
  <si>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</si>
  <si>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</si>
  <si>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</si>
  <si>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</si>
  <si>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</si>
  <si>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</si>
  <si>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</si>
  <si>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</si>
  <si>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</si>
  <si>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</si>
  <si>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</si>
  <si>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</si>
  <si>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</si>
  <si>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</si>
  <si>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</si>
  <si>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</si>
  <si>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</si>
  <si>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</si>
  <si>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</si>
  <si>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</si>
  <si>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</si>
  <si>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</si>
  <si>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</si>
  <si>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</si>
  <si>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</si>
  <si>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</si>
  <si>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</si>
  <si>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</si>
  <si>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</si>
  <si>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</si>
  <si>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</si>
  <si>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</si>
  <si>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</si>
  <si>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</si>
  <si>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</si>
  <si>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</si>
  <si>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</si>
  <si>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</si>
  <si>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</si>
  <si>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</si>
  <si>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</si>
  <si>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</si>
  <si>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</si>
  <si>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</si>
  <si>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</si>
  <si>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</si>
  <si>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</si>
  <si>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</si>
  <si>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</si>
  <si>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</si>
  <si>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</si>
  <si>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</si>
  <si>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</si>
  <si>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</si>
  <si>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</si>
  <si>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</si>
  <si>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</si>
  <si>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</si>
  <si>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</si>
  <si>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</si>
  <si>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</si>
  <si>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</si>
  <si>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</si>
  <si>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</si>
  <si>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</si>
  <si>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</si>
  <si>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</si>
  <si>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</si>
  <si>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</si>
  <si>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</si>
  <si>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</si>
  <si>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</si>
  <si>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</si>
  <si>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</si>
  <si>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</si>
  <si>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</si>
  <si>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</si>
  <si>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</si>
  <si>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</si>
  <si>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</si>
  <si>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</si>
  <si>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</si>
  <si>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</si>
  <si>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</si>
  <si>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</si>
  <si>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</si>
  <si>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</si>
  <si>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</si>
  <si>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</si>
  <si>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</si>
  <si>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</si>
  <si>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</si>
  <si>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</si>
  <si>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</si>
  <si>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</si>
  <si>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</si>
  <si>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</si>
  <si>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</si>
  <si>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</si>
  <si>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</si>
  <si>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</si>
  <si>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</si>
  <si>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</si>
  <si>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</si>
  <si>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</si>
  <si>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</si>
  <si>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</si>
  <si>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</si>
  <si>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</si>
  <si>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</si>
  <si>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</si>
  <si>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</si>
  <si>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</si>
  <si>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</si>
  <si>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</si>
  <si>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</si>
  <si>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</si>
  <si>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</si>
  <si>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</si>
  <si>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</si>
  <si>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</si>
  <si>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</si>
  <si>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</si>
  <si>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</si>
  <si>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</si>
  <si>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</si>
  <si>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</si>
  <si>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</si>
  <si>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</si>
  <si>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</si>
  <si>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</si>
  <si>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</si>
  <si>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</si>
  <si>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</si>
  <si>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</si>
  <si>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</si>
  <si>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</si>
  <si>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</si>
  <si>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</si>
  <si>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</si>
  <si>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</si>
  <si>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</si>
  <si>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</si>
  <si>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</si>
  <si>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</si>
  <si>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</si>
  <si>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</si>
  <si>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</si>
  <si>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</si>
  <si>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</si>
  <si>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</si>
  <si>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</si>
  <si>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</si>
  <si>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</si>
  <si>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</si>
  <si>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</si>
  <si>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</si>
  <si>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</si>
  <si>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</si>
  <si>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</si>
  <si>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</si>
  <si>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</si>
  <si>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</si>
  <si>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</si>
  <si>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</si>
  <si>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</si>
  <si>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</si>
  <si>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</si>
  <si>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</si>
  <si>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</si>
  <si>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</si>
  <si>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</si>
  <si>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</si>
  <si>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</si>
  <si>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</si>
  <si>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</si>
  <si>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</si>
  <si>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</si>
  <si>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</si>
  <si>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</si>
  <si>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</si>
  <si>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</si>
  <si>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</si>
  <si>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</si>
  <si>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</si>
  <si>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</si>
  <si>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</si>
  <si>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</si>
  <si>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</si>
  <si>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</si>
  <si>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</si>
  <si>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</si>
  <si>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</si>
  <si>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</si>
  <si>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</si>
  <si>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</si>
  <si>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</si>
  <si>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</si>
  <si>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</si>
  <si>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</si>
  <si>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</si>
  <si>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</si>
  <si>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</si>
  <si>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</si>
  <si>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</si>
  <si>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</si>
  <si>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</si>
  <si>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</si>
  <si>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</si>
  <si>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</si>
  <si>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</si>
  <si>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</si>
  <si>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</si>
  <si>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</si>
  <si>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</si>
  <si>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</si>
  <si>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</si>
  <si>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</si>
  <si>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</si>
  <si>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</si>
  <si>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</si>
  <si>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</si>
  <si>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</si>
  <si>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</si>
  <si>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</si>
  <si>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</si>
  <si>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</si>
  <si>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</si>
  <si>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</si>
  <si>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</si>
  <si>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</si>
  <si>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</si>
  <si>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</si>
  <si>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</si>
  <si>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</si>
  <si>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</si>
  <si>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</si>
  <si>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</si>
  <si>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</si>
  <si>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</si>
  <si>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</si>
  <si>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</si>
  <si>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</si>
  <si>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</si>
  <si>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</si>
  <si>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</si>
  <si>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</si>
  <si>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</si>
  <si>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</si>
  <si>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</si>
  <si>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</si>
  <si>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</si>
  <si>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</si>
  <si>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</si>
  <si>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</si>
  <si>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</si>
  <si>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</si>
  <si>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</si>
  <si>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</si>
  <si>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</si>
  <si>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</si>
  <si>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</si>
  <si>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</si>
  <si>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</si>
  <si>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</si>
  <si>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</si>
  <si>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</si>
  <si>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</si>
  <si>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</si>
  <si>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</si>
  <si>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</si>
  <si>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</si>
  <si>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</si>
  <si>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</si>
  <si>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</si>
  <si>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</si>
  <si>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</si>
  <si>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</si>
  <si>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</si>
  <si>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</si>
  <si>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</si>
  <si>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</si>
  <si>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</si>
  <si>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</si>
  <si>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</si>
  <si>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</si>
  <si>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</si>
  <si>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</si>
  <si>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</si>
  <si>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</si>
  <si>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</si>
  <si>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</si>
  <si>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</si>
  <si>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</si>
  <si>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</si>
  <si>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</si>
  <si>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</si>
  <si>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</si>
  <si>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</si>
  <si>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</si>
  <si>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</si>
  <si>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</si>
  <si>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</si>
  <si>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</si>
  <si>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</si>
  <si>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</si>
  <si>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</si>
  <si>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</si>
  <si>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</si>
  <si>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</si>
  <si>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</si>
  <si>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</si>
  <si>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</si>
  <si>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</si>
  <si>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</si>
  <si>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</si>
  <si>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</si>
  <si>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</si>
  <si>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</si>
  <si>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</si>
  <si>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</si>
  <si>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</si>
  <si>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</si>
  <si>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</si>
  <si>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</si>
  <si>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</si>
  <si>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</si>
  <si>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</si>
  <si>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</si>
  <si>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</si>
  <si>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</si>
  <si>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</si>
  <si>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</si>
  <si>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</si>
  <si>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</si>
  <si>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</si>
  <si>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</si>
  <si>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</si>
  <si>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</si>
  <si>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</si>
  <si>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</si>
  <si>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</si>
  <si>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</si>
  <si>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</si>
  <si>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</si>
  <si>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</si>
  <si>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</si>
  <si>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</si>
  <si>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</si>
  <si>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</si>
  <si>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</si>
  <si>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</si>
  <si>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</si>
  <si>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</si>
  <si>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</si>
  <si>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</si>
  <si>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</si>
  <si>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</si>
  <si>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</si>
  <si>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</si>
  <si>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</si>
  <si>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</si>
  <si>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</si>
  <si>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</si>
  <si>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</si>
  <si>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</si>
  <si>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</si>
  <si>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</si>
  <si>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</si>
  <si>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</si>
  <si>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</si>
  <si>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</si>
  <si>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</si>
  <si>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</si>
  <si>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</si>
  <si>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</si>
  <si>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</si>
  <si>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</si>
  <si>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</si>
  <si>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</si>
  <si>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</si>
  <si>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</si>
  <si>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</si>
  <si>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</si>
  <si>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</si>
  <si>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</si>
  <si>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</si>
  <si>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</si>
  <si>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</si>
  <si>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</si>
  <si>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</si>
  <si>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</si>
  <si>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</si>
  <si>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</si>
  <si>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</si>
  <si>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</si>
  <si>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</si>
  <si>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</si>
  <si>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</si>
  <si>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</si>
  <si>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</si>
  <si>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</si>
  <si>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</si>
  <si>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</si>
  <si>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</si>
  <si>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</si>
  <si>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</si>
  <si>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</si>
  <si>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</si>
  <si>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</si>
  <si>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</si>
  <si>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</si>
  <si>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</si>
  <si>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</si>
  <si>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</si>
  <si>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</si>
  <si>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</si>
  <si>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</si>
  <si>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</si>
  <si>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</si>
  <si>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</si>
  <si>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</si>
  <si>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</si>
  <si>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</si>
  <si>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</si>
  <si>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</si>
  <si>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</si>
  <si>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</si>
  <si>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</si>
  <si>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</si>
  <si>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</si>
  <si>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</si>
  <si>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</si>
  <si>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</si>
  <si>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</si>
  <si>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</si>
  <si>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</si>
  <si>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</si>
  <si>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</si>
  <si>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</si>
  <si>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</si>
  <si>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</si>
  <si>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</si>
  <si>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</si>
  <si>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</si>
  <si>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</si>
  <si>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</si>
  <si>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</si>
  <si>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</si>
  <si>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</si>
  <si>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</si>
  <si>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</si>
  <si>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</si>
  <si>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</si>
  <si>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</si>
  <si>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</si>
  <si>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</si>
  <si>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</si>
  <si>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</si>
  <si>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</si>
  <si>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</si>
  <si>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</si>
  <si>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</si>
  <si>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</si>
  <si>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</si>
  <si>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</si>
  <si>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</si>
  <si>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WECO Electrical Connectors Inc. &amp; subsidiaries</t>
  </si>
  <si>
    <t xml:space="preserve"> All products manufactured and sold by WECO Electrical Connectors Inc. &amp; its subsidiaries.</t>
  </si>
  <si>
    <t>18050 Trans-Canada Highway Kirkland, QC, H9J 4A1 Canada</t>
  </si>
  <si>
    <t>Noel Jesuratnam</t>
  </si>
  <si>
    <t>njesuratnam@wecoconnectors.com</t>
  </si>
  <si>
    <t>514.694.9136 x237</t>
  </si>
  <si>
    <t>Vice President, Technology &amp; Innovation</t>
  </si>
  <si>
    <t>100%</t>
  </si>
  <si>
    <t>https://wecoconnectors.com/en/support/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</si>
</sst>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jesuratnam@wecoconnecto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ecoconnectors.com/en/support/" TargetMode="External"/><Relationship Id="rId4" Type="http://schemas.openxmlformats.org/officeDocument/2006/relationships/hyperlink" Target="mailto:njesuratnam@wecoconnecto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1EF413-CAC2-4CB8-9427-F9277E3D358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A5BF9F-F977-4FBB-8661-9E3E9F646A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870A6C-7A63-4B41-942E-46260E3F4F9F}"/>
    <hyperlink ref="D20" r:id="rId4" xr:uid="{4185614D-2565-4E00-B7B6-1F53DD48B4F0}"/>
    <hyperlink ref="G77" r:id="rId5" xr:uid="{381E46C3-42E5-4FF9-83C1-3E5D4A99135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5" sqref="C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1772</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404</v>
      </c>
      <c r="X5" s="227">
        <f t="shared" ref="X5" ca="1" si="0">IF(AND(C5="Smelter not listed",OR(LEN(D5)=0,LEN(E5)=0)),1,0)</f>
        <v>0</v>
      </c>
      <c r="AB5" s="228" t="str">
        <f t="shared" ref="AB5" ca="1" si="1">B5&amp;C5</f>
        <v>TinAurubis Beerse</v>
      </c>
    </row>
    <row r="6" spans="1:34" s="227" customFormat="1" ht="20.100000000000001" customHeight="1">
      <c r="A6" s="262" t="s">
        <v>689</v>
      </c>
      <c r="B6" s="182" t="str">
        <f ca="1">IF(LEN(A6)=0,"",INDEX('Smelter Look-up'!$A:$A,MATCH($A6,'Smelter Look-up'!$E:$E,0)))</f>
        <v>Gold</v>
      </c>
      <c r="C6" s="186" t="str">
        <f ca="1">IF(LEN(A6)=0,"",INDEX('Smelter Look-up'!$C:$C,MATCH($A6,'Smelter Look-up'!$E:$E,0)))</f>
        <v>Metalor USA Refining Corporation</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182</v>
      </c>
      <c r="X6" s="227">
        <f t="shared" ref="X6:X37" ca="1" si="3">IF(AND(C6="Smelter not listed",OR(LEN(D6)=0,LEN(E6)=0)),1,0)</f>
        <v>0</v>
      </c>
      <c r="AB6" s="228" t="str">
        <f t="shared" ref="AB6:AB37" ca="1" si="4">B6&amp;C6</f>
        <v>GoldMetalor USA Refining Corporation</v>
      </c>
    </row>
    <row r="7" spans="1:34" s="227" customFormat="1" ht="20.100000000000001" customHeight="1">
      <c r="A7" s="262" t="s">
        <v>748</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443</v>
      </c>
      <c r="X7" s="227">
        <f t="shared" ca="1" si="3"/>
        <v>0</v>
      </c>
      <c r="AB7" s="228" t="str">
        <f t="shared" ca="1" si="4"/>
        <v>TinGejiu Non-Ferrous Metal Processing Co., Ltd.</v>
      </c>
    </row>
    <row r="8" spans="1:34" s="227" customFormat="1" ht="20.100000000000001" customHeight="1">
      <c r="A8" s="262" t="s">
        <v>659</v>
      </c>
      <c r="B8" s="182" t="str">
        <f ca="1">IF(LEN(A8)=0,"",INDEX('Smelter Look-up'!$A:$A,MATCH($A8,'Smelter Look-up'!$E:$E,0)))</f>
        <v>Gold</v>
      </c>
      <c r="C8" s="186" t="str">
        <f ca="1">IF(LEN(A8)=0,"",INDEX('Smelter Look-up'!$C:$C,MATCH($A8,'Smelter Look-up'!$E:$E,0)))</f>
        <v>Heimerle + Meule GmbH</v>
      </c>
      <c r="D8" s="230"/>
      <c r="E8" s="182" t="str">
        <f ca="1">IF(ISERROR($V8),"",OFFSET('Smelter Look-up'!$D$4,$V8-4,0)&amp;"")</f>
        <v>GERMANY</v>
      </c>
      <c r="F8" s="182" t="str">
        <f ca="1">IF(ISERROR($V8),"",OFFSET('Smelter Look-up'!$E$4,$V8-4,0))</f>
        <v>CID000694</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Heimerle + Meule GmbH</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104</v>
      </c>
      <c r="X8" s="227">
        <f t="shared" ca="1" si="3"/>
        <v>0</v>
      </c>
      <c r="AB8" s="228" t="str">
        <f t="shared" ca="1" si="4"/>
        <v>GoldHeimerle + Meule GmbH</v>
      </c>
    </row>
    <row r="9" spans="1:34" s="227" customFormat="1" ht="20.100000000000001" customHeight="1">
      <c r="A9" s="262" t="s">
        <v>676</v>
      </c>
      <c r="B9" s="182" t="str">
        <f ca="1">IF(LEN(A9)=0,"",INDEX('Smelter Look-up'!$A:$A,MATCH($A9,'Smelter Look-up'!$E:$E,0)))</f>
        <v>Gold</v>
      </c>
      <c r="C9" s="186" t="str">
        <f ca="1">IF(LEN(A9)=0,"",INDEX('Smelter Look-up'!$C:$C,MATCH($A9,'Smelter Look-up'!$E:$E,0)))</f>
        <v>Kennecott Utah Copper LLC</v>
      </c>
      <c r="D9" s="230"/>
      <c r="E9" s="182" t="str">
        <f ca="1">IF(ISERROR($V9),"",OFFSET('Smelter Look-up'!$D$4,$V9-4,0)&amp;"")</f>
        <v>UNITED STATES OF AMERICA</v>
      </c>
      <c r="F9" s="182" t="str">
        <f ca="1">IF(ISERROR($V9),"",OFFSET('Smelter Look-up'!$E$4,$V9-4,0))</f>
        <v>CID000969</v>
      </c>
      <c r="G9" s="182" t="str">
        <f ca="1">IF(C9=$X$4,IF(ISERROR($V9),"Enter smelter details","RMI"),IF(ISERROR($V9),"",OFFSET('Smelter Look-up'!$F$4,$V9-4,0)))</f>
        <v>RMI</v>
      </c>
      <c r="H9" s="183">
        <f ca="1">IF(ISERROR($V9),"",OFFSET('Smelter Look-up'!$G$4,$V9-4,0))</f>
        <v>0</v>
      </c>
      <c r="I9" s="184" t="str">
        <f ca="1">IF(ISERROR($V9),"",OFFSET('Smelter Look-up'!$H$4,$V9-4,0))</f>
        <v>Magna</v>
      </c>
      <c r="J9" s="184" t="str">
        <f ca="1">IF(ISERROR($V9),"",OFFSET('Smelter Look-up'!$I$4,$V9-4,0))</f>
        <v>Utah</v>
      </c>
      <c r="K9" s="224"/>
      <c r="L9" s="224"/>
      <c r="M9" s="224"/>
      <c r="N9" s="224"/>
      <c r="O9" s="224"/>
      <c r="P9" s="185"/>
      <c r="Q9" s="225"/>
      <c r="R9" s="182" t="str">
        <f ca="1">IF(ISERROR($V9),"",OFFSET('Smelter Look-up'!$C$4,$V9-4,0)&amp;"")</f>
        <v>Kennecott Utah Copper LLC</v>
      </c>
      <c r="S9" s="181" t="str">
        <f t="shared" ca="1" si="2"/>
        <v>US</v>
      </c>
      <c r="T9" s="181" t="str">
        <f ca="1">IF(B9="","",IF(ISERROR(MATCH($J9,SorP!$B$1:$B$6226,0)),"",INDIRECT("'SorP'!$A$"&amp;MATCH($S9&amp;$J9,SorP!C:C,0))))</f>
        <v>US-UT</v>
      </c>
      <c r="U9" s="201"/>
      <c r="V9" s="226">
        <f ca="1">IF(C9="",NA(),IF(OR(C9="Smelter not listed",C9="Smelter not yet identified"),MATCH($B9&amp;$D9,'Smelter Look-up'!$J:$J,0),MATCH($B9&amp;$C9,'Smelter Look-up'!$J:$J,0)))</f>
        <v>142</v>
      </c>
      <c r="X9" s="227">
        <f t="shared" ca="1" si="3"/>
        <v>0</v>
      </c>
      <c r="AB9" s="228" t="str">
        <f t="shared" ca="1" si="4"/>
        <v>GoldKennecott Utah Copper LLC</v>
      </c>
    </row>
    <row r="10" spans="1:34" s="227" customFormat="1" ht="20.100000000000001" customHeight="1">
      <c r="A10" s="262" t="s">
        <v>752</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 ca="1">IF(C10="",NA(),IF(OR(C10="Smelter not listed",C10="Smelter not yet identified"),MATCH($B10&amp;$D10,'Smelter Look-up'!$J:$J,0),MATCH($B10&amp;$C10,'Smelter Look-up'!$J:$J,0)))</f>
        <v>468</v>
      </c>
      <c r="X10" s="227">
        <f t="shared" ca="1" si="3"/>
        <v>0</v>
      </c>
      <c r="AB10" s="228" t="str">
        <f t="shared" ca="1" si="4"/>
        <v>TinMalaysia Smelting Corporation (MSC)</v>
      </c>
    </row>
    <row r="11" spans="1:34" s="227" customFormat="1" ht="20.100000000000001" customHeight="1">
      <c r="A11" s="262" t="s">
        <v>689</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182</v>
      </c>
      <c r="X11" s="227">
        <f t="shared" ca="1" si="3"/>
        <v>0</v>
      </c>
      <c r="AB11" s="228" t="str">
        <f t="shared" ca="1" si="4"/>
        <v>GoldMetalor USA Refining Corporation</v>
      </c>
    </row>
    <row r="12" spans="1:34" s="227" customFormat="1" ht="20.100000000000001" customHeight="1">
      <c r="A12" s="262" t="s">
        <v>754</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481</v>
      </c>
      <c r="X12" s="227">
        <f t="shared" ca="1" si="3"/>
        <v>0</v>
      </c>
      <c r="AB12" s="228" t="str">
        <f t="shared" ca="1" si="4"/>
        <v>TinMinsur</v>
      </c>
    </row>
    <row r="13" spans="1:34" s="227" customFormat="1" ht="20.100000000000001" customHeight="1">
      <c r="A13" s="262" t="s">
        <v>758</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493</v>
      </c>
      <c r="X13" s="227">
        <f t="shared" ca="1" si="3"/>
        <v>0</v>
      </c>
      <c r="AB13" s="228" t="str">
        <f t="shared" ca="1" si="4"/>
        <v>TinOperaciones Metalurgicas S.A.</v>
      </c>
    </row>
    <row r="14" spans="1:34" s="227" customFormat="1" ht="20.100000000000001" customHeight="1">
      <c r="A14" s="262" t="s">
        <v>777</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509</v>
      </c>
      <c r="X14" s="227">
        <f t="shared" ca="1" si="3"/>
        <v>0</v>
      </c>
      <c r="AB14" s="228" t="str">
        <f t="shared" ca="1" si="4"/>
        <v>TinPT Timah Tbk Kundur</v>
      </c>
    </row>
    <row r="15" spans="1:34" s="227" customFormat="1" ht="20.100000000000001" customHeight="1">
      <c r="A15" s="262" t="s">
        <v>705</v>
      </c>
      <c r="B15" s="182" t="str">
        <f ca="1">IF(LEN(A15)=0,"",INDEX('Smelter Look-up'!$A:$A,MATCH($A15,'Smelter Look-up'!$E:$E,0)))</f>
        <v>Gold</v>
      </c>
      <c r="C15" s="186" t="str">
        <f ca="1">IF(LEN(A15)=0,"",INDEX('Smelter Look-up'!$C:$C,MATCH($A15,'Smelter Look-up'!$E:$E,0)))</f>
        <v>Royal Canadian Mint</v>
      </c>
      <c r="D15" s="230"/>
      <c r="E15" s="182" t="str">
        <f ca="1">IF(ISERROR($V15),"",OFFSET('Smelter Look-up'!$D$4,$V15-4,0)&amp;"")</f>
        <v>CANADA</v>
      </c>
      <c r="F15" s="182" t="str">
        <f ca="1">IF(ISERROR($V15),"",OFFSET('Smelter Look-up'!$E$4,$V15-4,0))</f>
        <v>CID001534</v>
      </c>
      <c r="G15" s="182" t="str">
        <f ca="1">IF(C15=$X$4,IF(ISERROR($V15),"Enter smelter details","RMI"),IF(ISERROR($V15),"",OFFSET('Smelter Look-up'!$F$4,$V15-4,0)))</f>
        <v>RMI</v>
      </c>
      <c r="H15" s="183">
        <f ca="1">IF(ISERROR($V15),"",OFFSET('Smelter Look-up'!$G$4,$V15-4,0))</f>
        <v>0</v>
      </c>
      <c r="I15" s="184" t="str">
        <f ca="1">IF(ISERROR($V15),"",OFFSET('Smelter Look-up'!$H$4,$V15-4,0))</f>
        <v>Ottawa</v>
      </c>
      <c r="J15" s="184" t="str">
        <f ca="1">IF(ISERROR($V15),"",OFFSET('Smelter Look-up'!$I$4,$V15-4,0))</f>
        <v>Ontario</v>
      </c>
      <c r="K15" s="224"/>
      <c r="L15" s="224"/>
      <c r="M15" s="224"/>
      <c r="N15" s="224"/>
      <c r="O15" s="224"/>
      <c r="P15" s="185"/>
      <c r="Q15" s="225"/>
      <c r="R15" s="182" t="str">
        <f ca="1">IF(ISERROR($V15),"",OFFSET('Smelter Look-up'!$C$4,$V15-4,0)&amp;"")</f>
        <v>Royal Canadian Mint</v>
      </c>
      <c r="S15" s="181" t="str">
        <f t="shared" ca="1" si="2"/>
        <v>CA</v>
      </c>
      <c r="T15" s="181" t="str">
        <f ca="1">IF(B15="","",IF(ISERROR(MATCH($J15,SorP!$B$1:$B$6226,0)),"",INDIRECT("'SorP'!$A$"&amp;MATCH($S15&amp;$J15,SorP!C:C,0))))</f>
        <v>CA-ON</v>
      </c>
      <c r="U15" s="201"/>
      <c r="V15" s="226">
        <f ca="1">IF(C15="",NA(),IF(OR(C15="Smelter not listed",C15="Smelter not yet identified"),MATCH($B15&amp;$D15,'Smelter Look-up'!$J:$J,0),MATCH($B15&amp;$C15,'Smelter Look-up'!$J:$J,0)))</f>
        <v>229</v>
      </c>
      <c r="X15" s="227">
        <f t="shared" ca="1" si="3"/>
        <v>0</v>
      </c>
      <c r="AB15" s="228" t="str">
        <f t="shared" ca="1" si="4"/>
        <v>GoldRoyal Canadian Mint</v>
      </c>
    </row>
    <row r="16" spans="1:34" s="227" customFormat="1" ht="20.100000000000001" customHeight="1">
      <c r="A16" s="262" t="s">
        <v>763</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521</v>
      </c>
      <c r="X16" s="227">
        <f t="shared" ca="1" si="3"/>
        <v>0</v>
      </c>
      <c r="AB16" s="228" t="str">
        <f t="shared" ca="1" si="4"/>
        <v>TinThaisarco</v>
      </c>
    </row>
    <row r="17" spans="1:28" s="227" customFormat="1" ht="20.100000000000001" customHeight="1">
      <c r="A17" s="262" t="s">
        <v>719</v>
      </c>
      <c r="B17" s="182" t="str">
        <f ca="1">IF(LEN(A17)=0,"",INDEX('Smelter Look-up'!$A:$A,MATCH($A17,'Smelter Look-up'!$E:$E,0)))</f>
        <v>Gold</v>
      </c>
      <c r="C17" s="186" t="str">
        <f ca="1">IF(LEN(A17)=0,"",INDEX('Smelter Look-up'!$C:$C,MATCH($A17,'Smelter Look-up'!$E:$E,0)))</f>
        <v>Umicore S.A. Business Unit Precious Metals Refining</v>
      </c>
      <c r="D17" s="230"/>
      <c r="E17" s="182" t="str">
        <f ca="1">IF(ISERROR($V17),"",OFFSET('Smelter Look-up'!$D$4,$V17-4,0)&amp;"")</f>
        <v>BELGIUM</v>
      </c>
      <c r="F17" s="182" t="str">
        <f ca="1">IF(ISERROR($V17),"",OFFSET('Smelter Look-up'!$E$4,$V17-4,0))</f>
        <v>CID001980</v>
      </c>
      <c r="G17" s="182" t="str">
        <f ca="1">IF(C17=$X$4,IF(ISERROR($V17),"Enter smelter details","RMI"),IF(ISERROR($V17),"",OFFSET('Smelter Look-up'!$F$4,$V17-4,0)))</f>
        <v>RMI</v>
      </c>
      <c r="H17" s="183">
        <f ca="1">IF(ISERROR($V17),"",OFFSET('Smelter Look-up'!$G$4,$V17-4,0))</f>
        <v>0</v>
      </c>
      <c r="I17" s="184" t="str">
        <f ca="1">IF(ISERROR($V17),"",OFFSET('Smelter Look-up'!$H$4,$V17-4,0))</f>
        <v>Hoboken</v>
      </c>
      <c r="J17" s="184" t="str">
        <f ca="1">IF(ISERROR($V17),"",OFFSET('Smelter Look-up'!$I$4,$V17-4,0))</f>
        <v>Antwerpen</v>
      </c>
      <c r="K17" s="224"/>
      <c r="L17" s="224"/>
      <c r="M17" s="224"/>
      <c r="N17" s="224"/>
      <c r="O17" s="224"/>
      <c r="P17" s="185"/>
      <c r="Q17" s="225"/>
      <c r="R17" s="182" t="str">
        <f ca="1">IF(ISERROR($V17),"",OFFSET('Smelter Look-up'!$C$4,$V17-4,0)&amp;"")</f>
        <v>Umicore S.A. Business Unit Precious Metals Refining</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302</v>
      </c>
      <c r="X17" s="227">
        <f t="shared" ca="1" si="3"/>
        <v>0</v>
      </c>
      <c r="AB17" s="228" t="str">
        <f t="shared" ca="1" si="4"/>
        <v>GoldUmicore S.A. Business Unit Precious Metals Refining</v>
      </c>
    </row>
    <row r="18" spans="1:28" s="227" customFormat="1" ht="20.100000000000001" customHeight="1">
      <c r="A18" s="181" t="s">
        <v>720</v>
      </c>
      <c r="B18" s="182" t="str">
        <f ca="1">IF(LEN(A18)=0,"",INDEX('Smelter Look-up'!$A:$A,MATCH($A18,'Smelter Look-up'!$E:$E,0)))</f>
        <v>Gold</v>
      </c>
      <c r="C18" s="186" t="str">
        <f ca="1">IF(LEN(A18)=0,"",INDEX('Smelter Look-up'!$C:$C,MATCH($A18,'Smelter Look-up'!$E:$E,0)))</f>
        <v>United Precious Metal Refining, Inc.</v>
      </c>
      <c r="D18" s="230"/>
      <c r="E18" s="182" t="str">
        <f ca="1">IF(ISERROR($V18),"",OFFSET('Smelter Look-up'!$D$4,$V18-4,0)&amp;"")</f>
        <v>UNITED STATES OF AMERICA</v>
      </c>
      <c r="F18" s="182" t="str">
        <f ca="1">IF(ISERROR($V18),"",OFFSET('Smelter Look-up'!$E$4,$V18-4,0))</f>
        <v>CID001993</v>
      </c>
      <c r="G18" s="182" t="str">
        <f ca="1">IF(C18=$X$4,IF(ISERROR($V18),"Enter smelter details","RMI"),IF(ISERROR($V18),"",OFFSET('Smelter Look-up'!$F$4,$V18-4,0)))</f>
        <v>RMI</v>
      </c>
      <c r="H18" s="183">
        <f ca="1">IF(ISERROR($V18),"",OFFSET('Smelter Look-up'!$G$4,$V18-4,0))</f>
        <v>0</v>
      </c>
      <c r="I18" s="184" t="str">
        <f ca="1">IF(ISERROR($V18),"",OFFSET('Smelter Look-up'!$H$4,$V18-4,0))</f>
        <v>Alden</v>
      </c>
      <c r="J18" s="184" t="str">
        <f ca="1">IF(ISERROR($V18),"",OFFSET('Smelter Look-up'!$I$4,$V18-4,0))</f>
        <v>New York</v>
      </c>
      <c r="K18" s="224"/>
      <c r="L18" s="224"/>
      <c r="M18" s="224"/>
      <c r="N18" s="224"/>
      <c r="O18" s="224"/>
      <c r="P18" s="185"/>
      <c r="Q18" s="225"/>
      <c r="R18" s="182" t="str">
        <f ca="1">IF(ISERROR($V18),"",OFFSET('Smelter Look-up'!$C$4,$V18-4,0)&amp;"")</f>
        <v>United Precious Metal Refining, Inc.</v>
      </c>
      <c r="S18" s="181" t="str">
        <f t="shared" ca="1" si="2"/>
        <v>US</v>
      </c>
      <c r="T18" s="181" t="str">
        <f ca="1">IF(B18="","",IF(ISERROR(MATCH($J18,SorP!$B$1:$B$6226,0)),"",INDIRECT("'SorP'!$A$"&amp;MATCH($S18&amp;$J18,SorP!C:C,0))))</f>
        <v>US-NY</v>
      </c>
      <c r="U18" s="201"/>
      <c r="V18" s="226">
        <f ca="1">IF(C18="",NA(),IF(OR(C18="Smelter not listed",C18="Smelter not yet identified"),MATCH($B18&amp;$D18,'Smelter Look-up'!$J:$J,0),MATCH($B18&amp;$C18,'Smelter Look-up'!$J:$J,0)))</f>
        <v>303</v>
      </c>
      <c r="X18" s="227">
        <f t="shared" ca="1" si="3"/>
        <v>0</v>
      </c>
      <c r="AB18" s="228" t="str">
        <f t="shared" ca="1" si="4"/>
        <v>GoldUnited Precious Metal Refining, Inc.</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4A1B22-48C8-426A-9EE2-4FAF1FAB1BB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WECO Electrical Connectors Inc. &amp; subsidiaries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 All products manufactured and sold by WECO Electrical Connectors Inc. &amp; its subsidiaries.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Noel Jesuratnam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njesuratnam@wecoconnectors.com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514.694.9136 x237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Noel Jesuratnam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njesuratnam@wecoconnectors.com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https://wecoconnectors.com/en/support/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Tatjana Petrovic</cp:lastModifiedBy>
  <cp:lastPrinted>2015-04-21T20:47:43Z</cp:lastPrinted>
  <dcterms:created xsi:type="dcterms:W3CDTF">2010-06-21T21:00:23Z</dcterms:created>
  <dcterms:modified xsi:type="dcterms:W3CDTF">2025-06-10T16:24:17Z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