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WECO-FILES\WECO-Global\07-GLOBAL QUALITY\COMPLIANCE\Extended minerals reporting ERT\WECO ERT\"/>
    </mc:Choice>
  </mc:AlternateContent>
  <xr:revisionPtr revIDLastSave="0" documentId="13_ncr:1_{B5C1C0DC-2090-4DD3-B434-0B5C86648ED5}"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AB6" i="5"/>
  <c r="V6" i="5"/>
  <c r="X6" i="5"/>
  <c r="J6" i="5"/>
  <c r="S6" i="5"/>
  <c r="T6" i="5"/>
  <c r="R6" i="5"/>
  <c r="I6" i="5"/>
  <c r="H6" i="5"/>
  <c r="G6" i="5"/>
  <c r="AB5" i="5"/>
  <c r="V5" i="5"/>
  <c r="X5" i="5"/>
  <c r="J5" i="5"/>
  <c r="S5" i="5"/>
  <c r="T5" i="5"/>
  <c r="R5" i="5"/>
  <c r="I5" i="5"/>
  <c r="H5" i="5"/>
  <c r="G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<sst xmlns="http://schemas.openxmlformats.org/spreadsheetml/2006/main" count="28007" uniqueCount="20067">
  <si>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</si>
  <si>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</si>
  <si>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</si>
  <si>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</si>
  <si>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</si>
  <si>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</si>
  <si>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</si>
  <si>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</si>
  <si>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</si>
  <si>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</si>
  <si>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</si>
  <si>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</si>
  <si>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</si>
  <si>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</si>
  <si>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</si>
  <si>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</si>
  <si>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</si>
  <si>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</si>
  <si>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</si>
  <si>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</si>
  <si>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</si>
  <si>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</si>
  <si>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</si>
  <si>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</si>
  <si>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</si>
  <si>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</si>
  <si>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</si>
  <si>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</si>
  <si>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</si>
  <si>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</si>
  <si>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</si>
  <si>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</si>
  <si>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</si>
  <si>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</si>
  <si>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</si>
  <si>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</si>
  <si>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</si>
  <si>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</si>
  <si>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</si>
  <si>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</si>
  <si>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</si>
  <si>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</si>
  <si>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</si>
  <si>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</si>
  <si>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</si>
  <si>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</si>
  <si>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</si>
  <si>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</si>
  <si>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</si>
  <si>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</si>
  <si>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</si>
  <si>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</si>
  <si>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</si>
  <si>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</si>
  <si>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</si>
  <si>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</si>
  <si>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</si>
  <si>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</si>
  <si>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</si>
  <si>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</si>
  <si>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</si>
  <si>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</si>
  <si>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</si>
  <si>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</si>
  <si>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</si>
  <si>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</si>
  <si>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</si>
  <si>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</si>
  <si>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</si>
  <si>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</si>
  <si>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</si>
  <si>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</si>
  <si>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</si>
  <si>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</si>
  <si>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</si>
  <si>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</si>
  <si>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</si>
  <si>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</si>
  <si>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</si>
  <si>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</si>
  <si>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</si>
  <si>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</si>
  <si>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</si>
  <si>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</si>
  <si>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</si>
  <si>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</si>
  <si>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</si>
  <si>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</si>
  <si>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</si>
  <si>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</si>
  <si>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</si>
  <si>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</si>
  <si>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</si>
  <si>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</si>
  <si>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</si>
  <si>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</si>
  <si>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</si>
  <si>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</si>
  <si>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</si>
  <si>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</si>
  <si>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</si>
  <si>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</si>
  <si>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</si>
  <si>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</si>
  <si>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</si>
  <si>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</si>
  <si>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</si>
  <si>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</si>
  <si>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</si>
  <si>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</si>
  <si>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</si>
  <si>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</si>
  <si>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</si>
  <si>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</si>
  <si>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</si>
  <si>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</si>
  <si>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</si>
  <si>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</si>
  <si>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</si>
  <si>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</si>
  <si>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</si>
  <si>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</si>
  <si>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</si>
  <si>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</si>
  <si>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</si>
  <si>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</si>
  <si>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</si>
  <si>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</si>
  <si>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</si>
  <si>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</si>
  <si>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</si>
  <si>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</si>
  <si>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</si>
  <si>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</si>
  <si>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</si>
  <si>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</si>
  <si>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</si>
  <si>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</si>
  <si>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</si>
  <si>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</si>
  <si>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</si>
  <si>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</si>
  <si>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</si>
  <si>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</si>
  <si>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</si>
  <si>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</si>
  <si>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</si>
  <si>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</si>
  <si>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</si>
  <si>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</si>
  <si>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</si>
  <si>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</si>
  <si>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</si>
  <si>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</si>
  <si>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</si>
  <si>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</si>
  <si>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</si>
  <si>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</si>
  <si>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</si>
  <si>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</si>
  <si>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</si>
  <si>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</si>
  <si>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</si>
  <si>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</si>
  <si>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</si>
  <si>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</si>
  <si>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</si>
  <si>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</si>
  <si>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</si>
  <si>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</si>
  <si>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</si>
  <si>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</si>
  <si>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</si>
  <si>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</si>
  <si>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</si>
  <si>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</si>
  <si>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</si>
  <si>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</si>
  <si>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</si>
  <si>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</si>
  <si>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</si>
  <si>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</si>
  <si>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</si>
  <si>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</si>
  <si>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</si>
  <si>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</si>
  <si>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</si>
  <si>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</si>
  <si>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</si>
  <si>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</si>
  <si>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</si>
  <si>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</si>
  <si>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</si>
  <si>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</si>
  <si>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</si>
  <si>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</si>
  <si>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</si>
  <si>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</si>
  <si>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</si>
  <si>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</si>
  <si>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</si>
  <si>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</si>
  <si>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</si>
  <si>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</si>
  <si>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</si>
  <si>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</si>
  <si>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</si>
  <si>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</si>
  <si>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</si>
  <si>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</si>
  <si>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</si>
  <si>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</si>
  <si>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</si>
  <si>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</si>
  <si>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</si>
  <si>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</si>
  <si>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</si>
  <si>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</si>
  <si>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</si>
  <si>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</si>
  <si>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</si>
  <si>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</si>
  <si>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</si>
  <si>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</si>
  <si>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</si>
  <si>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</si>
  <si>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</si>
  <si>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</si>
  <si>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</si>
  <si>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</si>
  <si>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</si>
  <si>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</si>
  <si>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</si>
  <si>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</si>
  <si>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</si>
  <si>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</si>
  <si>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</si>
  <si>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</si>
  <si>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</si>
  <si>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</si>
  <si>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</si>
  <si>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</si>
  <si>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</si>
  <si>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</si>
  <si>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</si>
  <si>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</si>
  <si>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</si>
  <si>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</si>
  <si>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</si>
  <si>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</si>
  <si>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</si>
  <si>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</si>
  <si>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</si>
  <si>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</si>
  <si>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</si>
  <si>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</si>
  <si>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</si>
  <si>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</si>
  <si>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</si>
  <si>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</si>
  <si>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</si>
  <si>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</si>
  <si>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</si>
  <si>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</si>
  <si>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</si>
  <si>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</si>
  <si>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</si>
  <si>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</si>
  <si>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</si>
  <si>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</si>
  <si>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</si>
  <si>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</si>
  <si>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</si>
  <si>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</si>
  <si>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</si>
  <si>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</si>
  <si>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</si>
  <si>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</si>
  <si>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</si>
  <si>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</si>
  <si>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</si>
  <si>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</si>
  <si>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</si>
  <si>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</si>
  <si>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</si>
  <si>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</si>
  <si>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</si>
  <si>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</si>
  <si>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</si>
  <si>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</si>
  <si>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</si>
  <si>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</si>
  <si>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</si>
  <si>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</si>
  <si>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</si>
  <si>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</si>
  <si>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</si>
  <si>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</si>
  <si>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</si>
  <si>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</si>
  <si>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</si>
  <si>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</si>
  <si>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</si>
  <si>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</si>
  <si>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</si>
  <si>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</si>
  <si>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</si>
  <si>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</si>
  <si>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</si>
  <si>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</si>
  <si>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</si>
  <si>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</si>
  <si>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</si>
  <si>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</si>
  <si>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</si>
  <si>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</si>
  <si>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</si>
  <si>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</si>
  <si>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</si>
  <si>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</si>
  <si>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</si>
  <si>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</si>
  <si>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</si>
  <si>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</si>
  <si>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</si>
  <si>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</si>
  <si>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</si>
  <si>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</si>
  <si>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</si>
  <si>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</si>
  <si>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</si>
  <si>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</si>
  <si>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</si>
  <si>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</si>
  <si>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</si>
  <si>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</si>
  <si>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</si>
  <si>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</si>
  <si>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</si>
  <si>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</si>
  <si>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</si>
  <si>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</si>
  <si>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</si>
  <si>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</si>
  <si>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</si>
  <si>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</si>
  <si>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</si>
  <si>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</si>
  <si>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</si>
  <si>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</si>
  <si>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</si>
  <si>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</si>
  <si>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</si>
  <si>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</si>
  <si>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</si>
  <si>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</si>
  <si>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</si>
  <si>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</si>
  <si>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</si>
  <si>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</si>
  <si>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</si>
  <si>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</si>
  <si>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</si>
  <si>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</si>
  <si>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</si>
  <si>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</si>
  <si>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</si>
  <si>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</si>
  <si>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</si>
  <si>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</si>
  <si>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</si>
  <si>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</si>
  <si>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</si>
  <si>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</si>
  <si>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</si>
  <si>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</si>
  <si>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</si>
  <si>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</si>
  <si>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</si>
  <si>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</si>
  <si>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</si>
  <si>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</si>
  <si>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</si>
  <si>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</si>
  <si>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</si>
  <si>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</si>
  <si>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</si>
  <si>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</si>
  <si>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</si>
  <si>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</si>
  <si>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</si>
  <si>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</si>
  <si>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</si>
  <si>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</si>
  <si>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</si>
  <si>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</si>
  <si>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</si>
  <si>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</si>
  <si>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</si>
  <si>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</si>
  <si>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</si>
  <si>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</si>
  <si>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</si>
  <si>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</si>
  <si>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</si>
  <si>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</si>
  <si>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</si>
  <si>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</si>
  <si>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</si>
  <si>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</si>
  <si>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</si>
  <si>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</si>
  <si>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</si>
  <si>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</si>
  <si>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</si>
  <si>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</si>
  <si>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</si>
  <si>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</si>
  <si>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</si>
  <si>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</si>
  <si>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</si>
  <si>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</si>
  <si>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</si>
  <si>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</si>
  <si>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</si>
  <si>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</si>
  <si>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</si>
  <si>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</si>
  <si>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</si>
  <si>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</si>
  <si>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</si>
  <si>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</si>
  <si>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</si>
  <si>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</si>
  <si>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</si>
  <si>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</si>
  <si>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</si>
  <si>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</si>
  <si>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</si>
  <si>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</si>
  <si>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</si>
  <si>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</si>
  <si>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</si>
  <si>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</si>
  <si>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</si>
  <si>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</si>
  <si>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</si>
  <si>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</si>
  <si>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</si>
  <si>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</si>
  <si>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</si>
  <si>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</si>
  <si>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</si>
  <si>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</si>
  <si>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</si>
  <si>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</si>
  <si>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</si>
  <si>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</si>
  <si>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</si>
  <si>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</si>
  <si>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</si>
  <si>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</si>
  <si>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</si>
  <si>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</si>
  <si>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</si>
  <si>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</si>
  <si>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</si>
  <si>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</si>
  <si>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</si>
  <si>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</si>
  <si>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</si>
  <si>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</si>
  <si>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</si>
  <si>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</si>
  <si>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</si>
  <si>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</si>
  <si>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</si>
  <si>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</si>
  <si>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</si>
  <si>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</si>
  <si>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</si>
  <si>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</si>
  <si>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</si>
  <si>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</si>
  <si>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</si>
  <si>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</si>
  <si>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</si>
  <si>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</si>
  <si>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</si>
  <si>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</si>
  <si>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</si>
  <si>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</si>
  <si>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</si>
  <si>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</si>
  <si>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</si>
  <si>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</si>
  <si>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</si>
  <si>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</si>
  <si>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</si>
  <si>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</si>
  <si>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</si>
  <si>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</si>
  <si>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</si>
  <si>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</si>
  <si>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</si>
  <si>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</si>
  <si>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</si>
  <si>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</si>
  <si>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</si>
  <si>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</si>
  <si>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</si>
  <si>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</si>
  <si>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</si>
  <si>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</si>
  <si>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</si>
  <si>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</si>
  <si>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</si>
  <si>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</si>
  <si>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</si>
  <si>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</si>
  <si>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</si>
  <si>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</si>
  <si>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</si>
  <si>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</si>
  <si>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</si>
  <si>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</si>
  <si>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</si>
  <si>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</si>
  <si>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</si>
  <si>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</si>
  <si>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</si>
  <si>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</si>
  <si>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</si>
  <si>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</si>
  <si>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</si>
  <si>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</si>
  <si>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</si>
  <si>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</si>
  <si>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</si>
  <si>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</si>
  <si>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</si>
  <si>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</si>
  <si>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</si>
  <si>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</si>
  <si>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</si>
  <si>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</si>
  <si>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</si>
  <si>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</si>
  <si>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</si>
  <si>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</si>
  <si>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</si>
  <si>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</si>
  <si>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</si>
  <si>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</si>
  <si>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</si>
  <si>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</si>
  <si>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</si>
  <si>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</si>
  <si>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</si>
  <si>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</si>
  <si>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</si>
  <si>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</si>
  <si>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</si>
  <si>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</si>
  <si>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</si>
  <si>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</si>
  <si>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</si>
  <si>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</si>
  <si>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</si>
  <si>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</si>
  <si>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</si>
  <si>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</si>
  <si>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</si>
  <si>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</si>
  <si>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</si>
  <si>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</si>
  <si>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</si>
  <si>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</si>
  <si>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</si>
  <si>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</si>
  <si>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</si>
  <si>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</si>
  <si>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</si>
  <si>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</si>
  <si>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</si>
  <si>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</si>
  <si>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</si>
  <si>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</si>
  <si>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</si>
  <si>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</si>
  <si>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</si>
  <si>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</si>
  <si>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</si>
  <si>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</si>
  <si>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</si>
  <si>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</si>
  <si>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</si>
  <si>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</si>
  <si>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</si>
  <si>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</si>
  <si>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</si>
  <si>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</si>
  <si>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</si>
  <si>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</si>
  <si>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</si>
  <si>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</si>
  <si>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</si>
  <si>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</si>
  <si>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</si>
  <si>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</si>
  <si>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</si>
  <si>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</si>
  <si>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</si>
  <si>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</si>
  <si>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</si>
  <si>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</si>
  <si>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</si>
  <si>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</si>
  <si>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</si>
  <si>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</si>
  <si>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</si>
  <si>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</si>
  <si>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</si>
  <si>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</si>
  <si>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</si>
  <si>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</si>
  <si>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</si>
  <si>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</si>
  <si>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</si>
  <si>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</si>
  <si>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</si>
  <si>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</si>
  <si>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</si>
  <si>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</si>
  <si>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</si>
  <si>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</si>
  <si>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</si>
  <si>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</si>
  <si>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</si>
  <si>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</si>
  <si>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</si>
  <si>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</si>
  <si>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</si>
  <si>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</si>
  <si>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</si>
  <si>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</si>
  <si>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</si>
  <si>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</si>
  <si>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</si>
  <si>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</si>
  <si>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</si>
  <si>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</si>
  <si>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</si>
  <si>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</si>
  <si>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</si>
  <si>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</si>
  <si>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</si>
  <si>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</si>
  <si>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</si>
  <si>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</si>
  <si>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</si>
  <si>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</si>
  <si>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</si>
  <si>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</si>
  <si>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</si>
  <si>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</si>
  <si>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</si>
  <si>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</si>
  <si>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</si>
  <si>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</si>
  <si>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</si>
  <si>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</si>
  <si>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</si>
  <si>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</si>
  <si>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</si>
  <si>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</si>
  <si>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</si>
  <si>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</si>
  <si>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</si>
  <si>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</si>
  <si>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</si>
  <si>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</si>
  <si>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</si>
  <si>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</si>
  <si>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</si>
  <si>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</si>
  <si>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</si>
  <si>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</si>
  <si>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</si>
  <si>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</si>
  <si>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</si>
  <si>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</si>
  <si>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</si>
  <si>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</si>
  <si>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</si>
  <si>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</si>
  <si>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</si>
  <si>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</si>
  <si>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</si>
  <si>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</si>
  <si>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</si>
  <si>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</si>
  <si>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</si>
  <si>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</si>
  <si>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</si>
  <si>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</si>
  <si>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</si>
  <si>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</si>
  <si>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</si>
  <si>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</si>
  <si>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</si>
  <si>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</si>
  <si>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</si>
  <si>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</si>
  <si>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</si>
  <si>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</si>
  <si>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</si>
  <si>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</si>
  <si>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</si>
  <si>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</si>
  <si>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</si>
  <si>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</si>
  <si>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</si>
  <si>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</si>
  <si>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</si>
  <si>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</si>
  <si>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</si>
  <si>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</si>
  <si>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</si>
  <si>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</si>
  <si>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</si>
  <si>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</si>
  <si>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</si>
  <si>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</si>
  <si>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</si>
  <si>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</si>
  <si>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</si>
  <si>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</si>
  <si>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</si>
  <si>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</si>
  <si>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</si>
  <si>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</si>
  <si>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</si>
  <si>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</si>
  <si>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</si>
  <si>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</si>
  <si>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</si>
  <si>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</si>
  <si>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</si>
  <si>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</si>
  <si>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</si>
  <si>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</si>
  <si>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</si>
  <si>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</si>
  <si>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</si>
  <si>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</si>
  <si>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</si>
  <si>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</si>
  <si>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</si>
  <si>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</si>
  <si>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</si>
  <si>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</si>
  <si>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</si>
  <si>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</si>
  <si>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</si>
  <si>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</si>
  <si>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</si>
  <si>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</si>
  <si>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</si>
  <si>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</si>
  <si>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</si>
  <si>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</si>
  <si>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</si>
  <si>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</si>
  <si>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</si>
  <si>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</si>
  <si>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</si>
  <si>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</si>
  <si>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</si>
  <si>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</si>
  <si>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</si>
  <si>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</si>
  <si>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</si>
  <si>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</si>
  <si>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</si>
  <si>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</si>
  <si>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</si>
  <si>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</si>
  <si>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</si>
  <si>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</si>
  <si>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</si>
  <si>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</si>
  <si>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</si>
  <si>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</si>
  <si>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</si>
  <si>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</si>
  <si>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</si>
  <si>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</si>
  <si>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</si>
  <si>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</si>
  <si>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</si>
  <si>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</si>
  <si>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</si>
  <si>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</si>
  <si>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</si>
  <si>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</si>
  <si>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</si>
  <si>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</si>
  <si>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</si>
  <si>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</si>
  <si>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</si>
  <si>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</si>
  <si>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</si>
  <si>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</si>
  <si>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</si>
  <si>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</si>
  <si>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</si>
  <si>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</si>
  <si>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</si>
  <si>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</si>
  <si>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</si>
  <si>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</si>
  <si>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</si>
  <si>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</si>
  <si>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</si>
  <si>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</si>
  <si>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</si>
  <si>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</si>
  <si>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</si>
  <si>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</si>
  <si>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</si>
  <si>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</si>
  <si>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</si>
  <si>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</si>
  <si>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</si>
  <si>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</si>
  <si>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</si>
  <si>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</si>
  <si>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</si>
  <si>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</si>
  <si>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</si>
  <si>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</si>
  <si>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</si>
  <si>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</si>
  <si>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</si>
  <si>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</si>
  <si>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</si>
  <si>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</si>
  <si>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</si>
  <si>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</si>
  <si>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</si>
  <si>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</si>
  <si>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</si>
  <si>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</si>
  <si>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</si>
  <si>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</si>
  <si>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</si>
  <si>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</si>
  <si>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</si>
  <si>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</si>
  <si>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</si>
  <si>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</si>
  <si>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</si>
  <si>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</si>
  <si>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</si>
  <si>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</si>
  <si>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</si>
  <si>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</si>
  <si>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</si>
  <si>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</si>
  <si>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</si>
  <si>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</si>
  <si>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</si>
  <si>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</si>
  <si>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</si>
  <si>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</si>
  <si>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</si>
  <si>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</si>
  <si>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</si>
  <si>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</si>
  <si>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</si>
  <si>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</si>
  <si>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</si>
  <si>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</si>
  <si>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</si>
  <si>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</si>
  <si>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</si>
  <si>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</si>
  <si>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</si>
  <si>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</si>
  <si>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</si>
  <si>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</si>
  <si>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</si>
  <si>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</si>
  <si>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</si>
  <si>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</si>
  <si>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</si>
  <si>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</si>
  <si>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</si>
  <si>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</si>
  <si>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</si>
  <si>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</si>
  <si>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</si>
  <si>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</si>
  <si>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</si>
  <si>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</si>
  <si>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</si>
  <si>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</si>
  <si>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</si>
  <si>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</si>
  <si>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</si>
  <si>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</si>
  <si>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</si>
  <si>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</si>
  <si>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</si>
  <si>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</si>
  <si>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</si>
  <si>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</si>
  <si>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</si>
  <si>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</si>
  <si>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</si>
  <si>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</si>
  <si>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</si>
  <si>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</si>
  <si>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</si>
  <si>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</si>
  <si>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</si>
  <si>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</si>
  <si>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</si>
  <si>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</si>
  <si>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</si>
  <si>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</si>
  <si>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</si>
  <si>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</si>
  <si>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</si>
  <si>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</si>
  <si>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</si>
  <si>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</si>
  <si>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</si>
  <si>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</si>
  <si>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</si>
  <si>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</si>
  <si>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</si>
  <si>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</si>
  <si>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</si>
  <si>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</si>
  <si>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</si>
  <si>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</si>
  <si>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</si>
  <si>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</si>
  <si>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</si>
  <si>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</si>
  <si>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</si>
  <si>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</si>
  <si>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</si>
  <si>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</si>
  <si>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</si>
  <si>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</si>
  <si>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</si>
  <si>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</si>
  <si>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</si>
  <si>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</si>
  <si>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</si>
  <si>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</si>
  <si>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</si>
  <si>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</si>
  <si>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</si>
  <si>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</si>
  <si>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</si>
  <si>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</si>
  <si>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</si>
  <si>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</si>
  <si>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</si>
  <si>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</si>
  <si>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</si>
  <si>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</si>
  <si>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</si>
  <si>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</si>
  <si>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</si>
  <si>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</si>
  <si>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</si>
  <si>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</si>
  <si>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</si>
  <si>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</si>
  <si>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</si>
  <si>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</si>
  <si>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</si>
  <si>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</si>
  <si>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</si>
  <si>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</si>
  <si>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</si>
  <si>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</si>
  <si>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</si>
  <si>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</si>
  <si>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</si>
  <si>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</si>
  <si>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</si>
  <si>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</si>
  <si>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</si>
  <si>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</si>
  <si>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</si>
  <si>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</si>
  <si>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</si>
  <si>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</si>
  <si>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</si>
  <si>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</si>
  <si>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</si>
  <si>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</si>
  <si>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</si>
  <si>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</si>
  <si>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</si>
  <si>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</si>
  <si>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</si>
  <si>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</si>
  <si>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</si>
  <si>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</si>
  <si>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</si>
  <si>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</si>
  <si>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</si>
  <si>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</si>
  <si>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</si>
  <si>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</si>
  <si>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</si>
  <si>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</si>
  <si>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</si>
  <si>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</si>
  <si>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</si>
  <si>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</si>
  <si>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</si>
  <si>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</si>
  <si>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</si>
  <si>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</si>
  <si>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</si>
  <si>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</si>
  <si>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</si>
  <si>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</si>
  <si>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</si>
  <si>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</si>
  <si>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</si>
  <si>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</si>
  <si>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</si>
  <si>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</si>
  <si>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</si>
  <si>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</si>
  <si>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</si>
  <si>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</si>
  <si>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</si>
  <si>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</si>
  <si>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</si>
  <si>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</si>
  <si>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</si>
  <si>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</si>
  <si>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</si>
  <si>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</si>
  <si>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</si>
  <si>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</si>
  <si>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</si>
  <si>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</si>
  <si>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</si>
  <si>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</si>
  <si>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</si>
  <si>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</si>
  <si>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</si>
  <si>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</si>
  <si>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</si>
  <si>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</si>
  <si>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</si>
  <si>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</si>
  <si>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</si>
  <si>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</si>
  <si>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</si>
  <si>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</si>
  <si>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</si>
  <si>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</si>
  <si>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</si>
  <si>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</si>
  <si>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</si>
  <si>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</si>
  <si>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</si>
  <si>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</si>
  <si>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</si>
  <si>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</si>
  <si>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</si>
  <si>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</si>
  <si>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</si>
  <si>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</si>
  <si>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</si>
  <si>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</si>
  <si>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</si>
  <si>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</si>
  <si>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</si>
  <si>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</si>
  <si>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</si>
  <si>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</si>
  <si>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</si>
  <si>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</si>
  <si>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</si>
  <si>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</si>
  <si>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</si>
  <si>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</si>
  <si>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</si>
  <si>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</si>
  <si>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</si>
  <si>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</si>
  <si>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</si>
  <si>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</si>
  <si>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</si>
  <si>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</si>
  <si>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</si>
  <si>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</si>
  <si>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</si>
  <si>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</si>
  <si>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</si>
  <si>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</si>
  <si>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</si>
  <si>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</si>
  <si>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</si>
  <si>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</si>
  <si>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</si>
  <si>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</si>
  <si>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</si>
  <si>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</si>
  <si>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</si>
  <si>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</si>
  <si>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</si>
  <si>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</si>
  <si>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</si>
  <si>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</si>
  <si>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</si>
  <si>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</si>
  <si>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</si>
  <si>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</si>
  <si>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</si>
  <si>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</si>
  <si>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</si>
  <si>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</si>
  <si>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</si>
  <si>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</si>
  <si>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</si>
  <si>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</si>
  <si>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</si>
  <si>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</si>
  <si>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</si>
  <si>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</si>
  <si>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</si>
  <si>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</si>
  <si>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</si>
  <si>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</si>
  <si>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</si>
  <si>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</si>
  <si>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</si>
  <si>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</si>
  <si>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</si>
  <si>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</si>
  <si>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</si>
  <si>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</si>
  <si>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</si>
  <si>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</si>
  <si>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</si>
  <si>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</si>
  <si>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</si>
  <si>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</si>
  <si>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</si>
  <si>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</si>
  <si>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</si>
  <si>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</si>
  <si>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</si>
  <si>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</si>
  <si>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</si>
  <si>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</si>
  <si>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</si>
  <si>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</si>
  <si>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</si>
  <si>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</si>
  <si>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</si>
  <si>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</si>
  <si>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</si>
  <si>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</si>
  <si>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</si>
  <si>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</si>
  <si>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</si>
  <si>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</si>
  <si>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</si>
  <si>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</si>
  <si>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</si>
  <si>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</si>
  <si>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</si>
  <si>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</si>
  <si>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</si>
  <si>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</si>
  <si>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</si>
  <si>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</si>
  <si>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</si>
  <si>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</si>
  <si>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</si>
  <si>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</si>
  <si>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</si>
  <si>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</si>
  <si>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</si>
  <si>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</si>
  <si>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</si>
  <si>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</si>
  <si>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</si>
  <si>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</si>
  <si>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</si>
  <si>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</si>
  <si>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</si>
  <si>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</si>
  <si>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</si>
  <si>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</si>
  <si>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</si>
  <si>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</si>
  <si>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</si>
  <si>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</si>
  <si>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</si>
  <si>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</si>
  <si>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</si>
  <si>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</si>
  <si>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</si>
  <si>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</si>
  <si>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</si>
  <si>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</si>
  <si>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</si>
  <si>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</si>
  <si>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</si>
  <si>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</si>
  <si>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</si>
  <si>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</si>
  <si>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</si>
  <si>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</si>
  <si>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</si>
  <si>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</si>
  <si>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</si>
  <si>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</si>
  <si>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</si>
  <si>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</si>
  <si>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</si>
  <si>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</si>
  <si>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</si>
  <si>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</si>
  <si>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</si>
  <si>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</si>
  <si>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</si>
  <si>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</si>
  <si>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</si>
  <si>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</si>
  <si>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</si>
  <si>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</si>
  <si>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</si>
  <si>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</si>
  <si>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</si>
  <si>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</si>
  <si>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</si>
  <si>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</si>
  <si>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</si>
  <si>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</si>
  <si>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</si>
  <si>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</si>
  <si>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</si>
  <si>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</si>
  <si>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</si>
  <si>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</si>
  <si>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</si>
  <si>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</si>
  <si>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</si>
  <si>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</si>
  <si>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</si>
  <si>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</si>
  <si>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</si>
  <si>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</si>
  <si>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</si>
  <si>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</si>
  <si>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</si>
  <si>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</si>
  <si>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</si>
  <si>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</si>
  <si>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</si>
  <si>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</si>
  <si>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</si>
  <si>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</si>
  <si>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</si>
  <si>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</si>
  <si>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</si>
  <si>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</si>
  <si>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</si>
  <si>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</si>
  <si>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</si>
  <si>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</si>
  <si>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</si>
  <si>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</si>
  <si>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</si>
  <si>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</si>
  <si>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</si>
  <si>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</si>
  <si>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</si>
  <si>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</si>
  <si>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</si>
  <si>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</si>
  <si>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</si>
  <si>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</si>
  <si>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</si>
  <si>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</si>
  <si>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</si>
  <si>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</si>
  <si>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</si>
  <si>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</si>
  <si>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</si>
  <si>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</si>
  <si>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</si>
  <si>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</si>
  <si>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</si>
  <si>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</si>
  <si>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</si>
  <si>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</si>
  <si>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</si>
  <si>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</si>
  <si>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</si>
  <si>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</si>
  <si>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</si>
  <si>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</si>
  <si>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</si>
  <si>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</si>
  <si>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</si>
  <si>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</si>
  <si>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</si>
  <si>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</si>
  <si>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</si>
  <si>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</si>
  <si>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</si>
  <si>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</si>
  <si>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</si>
  <si>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</si>
  <si>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</si>
  <si>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</si>
  <si>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</si>
  <si>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</si>
  <si>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</si>
  <si>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</si>
  <si>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</si>
  <si>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</si>
  <si>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</si>
  <si>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</si>
  <si>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</si>
  <si>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</si>
  <si>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</si>
  <si>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</si>
  <si>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</si>
  <si>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</si>
  <si>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</si>
  <si>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</si>
  <si>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</si>
  <si>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</si>
  <si>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</si>
  <si>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</si>
  <si>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</si>
  <si>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</si>
  <si>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</si>
  <si>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</si>
  <si>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</si>
  <si>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</si>
  <si>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</si>
  <si>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</si>
  <si>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</si>
  <si>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</si>
  <si>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</si>
  <si>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</si>
  <si>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</si>
  <si>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</si>
  <si>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</si>
  <si>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</si>
  <si>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</si>
  <si>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</si>
  <si>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</si>
  <si>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</si>
  <si>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</si>
  <si>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</si>
  <si>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</si>
  <si>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</si>
  <si>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</si>
  <si>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</si>
  <si>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</si>
  <si>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</si>
  <si>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</si>
  <si>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</si>
  <si>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</si>
  <si>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</si>
  <si>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</si>
  <si>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</si>
  <si>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</si>
  <si>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</si>
  <si>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</si>
  <si>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</si>
  <si>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</si>
  <si>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</si>
  <si>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</si>
  <si>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</si>
  <si>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</si>
  <si>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</si>
  <si>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</si>
  <si>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</si>
  <si>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</si>
  <si>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</si>
  <si>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</si>
  <si>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</si>
  <si>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</si>
  <si>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</si>
  <si>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</si>
  <si>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</si>
  <si>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</si>
  <si>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</si>
  <si>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</si>
  <si>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</si>
  <si>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</si>
  <si>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</si>
  <si>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</si>
  <si>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</si>
  <si>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</si>
  <si>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</si>
  <si>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</si>
  <si>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</si>
  <si>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</si>
  <si>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</si>
  <si>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</si>
  <si>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</si>
  <si>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</si>
  <si>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</si>
  <si>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</si>
  <si>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</si>
  <si>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</si>
  <si>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</si>
  <si>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</si>
  <si>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</si>
  <si>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</si>
  <si>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</si>
  <si>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</si>
  <si>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</si>
  <si>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</si>
  <si>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</si>
  <si>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</si>
  <si>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</si>
  <si>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</si>
  <si>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</si>
  <si>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</si>
  <si>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</si>
  <si>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</si>
  <si>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</si>
  <si>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</si>
  <si>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</si>
  <si>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</si>
  <si>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</si>
  <si>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</si>
  <si>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</si>
  <si>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</si>
  <si>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</si>
  <si>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</si>
  <si>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</si>
  <si>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</si>
  <si>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</si>
  <si>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</si>
  <si>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</si>
  <si>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</si>
  <si>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</si>
  <si>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</si>
  <si>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</si>
  <si>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</si>
  <si>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</si>
  <si>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</si>
  <si>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</si>
  <si>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</si>
  <si>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</si>
  <si>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</si>
  <si>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</si>
  <si>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</si>
  <si>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</si>
  <si>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</si>
  <si>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</si>
  <si>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</si>
  <si>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</si>
  <si>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</si>
  <si>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</si>
  <si>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</si>
  <si>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</si>
  <si>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</si>
  <si>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</si>
  <si>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</si>
  <si>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</si>
  <si>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</si>
  <si>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</si>
  <si>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</si>
  <si>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</si>
  <si>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</si>
  <si>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</si>
  <si>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</si>
  <si>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</si>
  <si>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</si>
  <si>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</si>
  <si>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</si>
  <si>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</si>
  <si>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</si>
  <si>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</si>
  <si>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</si>
  <si>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</si>
  <si>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</si>
  <si>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</si>
  <si>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</si>
  <si>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</si>
  <si>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</si>
  <si>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</si>
  <si>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</si>
  <si>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</si>
  <si>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</si>
  <si>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</si>
  <si>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</si>
  <si>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</si>
  <si>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</si>
  <si>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</si>
  <si>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</si>
  <si>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</si>
  <si>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</si>
  <si>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</si>
  <si>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</si>
  <si>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</si>
  <si>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</si>
  <si>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</si>
  <si>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</si>
  <si>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</si>
  <si>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</si>
  <si>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</si>
  <si>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</si>
  <si>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</si>
  <si>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</si>
  <si>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</si>
  <si>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</si>
  <si>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</si>
  <si>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</si>
  <si>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</si>
  <si>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</si>
  <si>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</si>
  <si>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</si>
  <si>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</si>
  <si>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</si>
  <si>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</si>
  <si>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</si>
  <si>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</si>
  <si>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</si>
  <si>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</si>
  <si>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</si>
  <si>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</si>
  <si>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</si>
  <si>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</si>
  <si>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</si>
  <si>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</si>
  <si>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</si>
  <si>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</si>
  <si>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</si>
  <si>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</si>
  <si>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</si>
  <si>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</si>
  <si>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</si>
  <si>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</si>
  <si>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</si>
  <si>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</si>
  <si>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</si>
  <si>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</si>
  <si>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</si>
  <si>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</si>
  <si>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</si>
  <si>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</si>
  <si>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</si>
  <si>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</si>
  <si>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</si>
  <si>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</si>
  <si>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</si>
  <si>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</si>
  <si>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</si>
  <si>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</si>
  <si>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</si>
  <si>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</si>
  <si>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</si>
  <si>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</si>
  <si>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</si>
  <si>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</si>
  <si>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</si>
  <si>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</si>
  <si>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</si>
  <si>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</si>
  <si>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</si>
  <si>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</si>
  <si>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</si>
  <si>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</si>
  <si>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</si>
  <si>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</si>
  <si>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</si>
  <si>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</si>
  <si>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</si>
  <si>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</si>
  <si>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</si>
  <si>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</si>
  <si>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</si>
  <si>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</si>
  <si>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</si>
  <si>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</si>
  <si>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</si>
  <si>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</si>
  <si>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</si>
  <si>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</si>
  <si>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</si>
  <si>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</si>
  <si>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</si>
  <si>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</si>
  <si>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</si>
  <si>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</si>
  <si>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</si>
  <si>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</si>
  <si>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</si>
  <si>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</si>
  <si>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</si>
  <si>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</si>
  <si>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</si>
  <si>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</si>
  <si>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</si>
  <si>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</si>
  <si>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</si>
  <si>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</si>
  <si>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</si>
  <si>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</si>
  <si>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</si>
  <si>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</si>
  <si>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</si>
  <si>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</si>
  <si>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</si>
  <si>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</si>
  <si>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</si>
  <si>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</si>
  <si>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</si>
  <si>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</si>
  <si>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</si>
  <si>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</si>
  <si>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</si>
  <si>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</si>
  <si>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</si>
  <si>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</si>
  <si>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</si>
  <si>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</si>
  <si>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</si>
  <si>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</si>
  <si>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</si>
  <si>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</si>
  <si>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</si>
  <si>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</si>
  <si>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</si>
  <si>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</si>
  <si>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</si>
  <si>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</si>
  <si>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</si>
  <si>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</si>
  <si>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</si>
  <si>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</si>
  <si>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</si>
  <si>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</si>
  <si>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</si>
  <si>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</si>
  <si>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</si>
  <si>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</si>
  <si>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</si>
  <si>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</si>
  <si>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</si>
  <si>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</si>
  <si>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</si>
  <si>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</si>
  <si>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</si>
  <si>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</si>
  <si>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</si>
  <si>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</si>
  <si>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</si>
  <si>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</si>
  <si>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</si>
  <si>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</si>
  <si>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</si>
  <si>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</si>
  <si>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</si>
  <si>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</si>
  <si>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</si>
  <si>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</si>
  <si>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</si>
  <si>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</si>
  <si>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</si>
  <si>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</si>
  <si>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</si>
  <si>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</si>
  <si>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</si>
  <si>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</si>
  <si>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</si>
  <si>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</si>
  <si>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</si>
  <si>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</si>
  <si>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</si>
  <si>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</si>
  <si>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</si>
  <si>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</si>
  <si>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</si>
  <si>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</si>
  <si>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</si>
  <si>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</si>
  <si>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</si>
  <si>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</si>
  <si>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</si>
  <si>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</si>
  <si>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</si>
  <si>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</si>
  <si>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</si>
  <si>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</si>
  <si>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</si>
  <si>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</si>
  <si>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</si>
  <si>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</si>
  <si>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</si>
  <si>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</si>
  <si>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</si>
  <si>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</si>
  <si>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</si>
  <si>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</si>
  <si>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</si>
  <si>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</si>
  <si>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</si>
  <si>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</si>
  <si>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</si>
  <si>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</si>
  <si>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</si>
  <si>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</si>
  <si>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</si>
  <si>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</si>
  <si>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</si>
  <si>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</si>
  <si>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</si>
  <si>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</si>
  <si>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</si>
  <si>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</si>
  <si>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</si>
  <si>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</si>
  <si>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</si>
  <si>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</si>
  <si>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</si>
  <si>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</si>
  <si>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</si>
  <si>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</si>
  <si>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</si>
  <si>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</si>
  <si>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</si>
  <si>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</si>
  <si>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</si>
  <si>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</si>
  <si>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</si>
  <si>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</si>
  <si>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</si>
  <si>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</si>
  <si>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</si>
  <si>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</si>
  <si>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</si>
  <si>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</si>
  <si>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</si>
  <si>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</si>
  <si>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</si>
  <si>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</si>
  <si>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</si>
  <si>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</si>
  <si>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</si>
  <si>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</si>
  <si>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</si>
  <si>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</si>
  <si>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</si>
  <si>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</si>
  <si>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</si>
  <si>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</si>
  <si>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</si>
  <si>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</si>
  <si>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</si>
  <si>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</si>
  <si>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</si>
  <si>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</si>
  <si>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</si>
  <si>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</si>
  <si>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</si>
  <si>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</si>
  <si>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</si>
  <si>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</si>
  <si>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</si>
  <si>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</si>
  <si>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</si>
  <si>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</si>
  <si>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</si>
  <si>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</si>
  <si>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</si>
  <si>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</si>
  <si>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</si>
  <si>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</si>
  <si>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</si>
  <si>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</si>
  <si>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</si>
  <si>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</si>
  <si>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</si>
  <si>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</si>
  <si>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</si>
  <si>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</si>
  <si>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</si>
  <si>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</si>
  <si>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</si>
  <si>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</si>
  <si>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</si>
  <si>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</si>
  <si>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</si>
  <si>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</si>
  <si>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</si>
  <si>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</si>
  <si>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</si>
  <si>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</si>
  <si>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</si>
  <si>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</si>
  <si>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</si>
  <si>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</si>
  <si>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</si>
  <si>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</si>
  <si>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</si>
  <si>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</si>
  <si>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</si>
  <si>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</si>
  <si>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</si>
  <si>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</si>
  <si>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</si>
  <si>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</si>
  <si>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</si>
  <si>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</si>
  <si>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</si>
  <si>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</si>
  <si>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</si>
  <si>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</si>
  <si>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</si>
  <si>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</si>
  <si>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</si>
  <si>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</si>
  <si>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</si>
  <si>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</si>
  <si>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</si>
  <si>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</si>
  <si>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</si>
  <si>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</si>
  <si>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</si>
  <si>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</si>
  <si>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</si>
  <si>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</si>
  <si>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</si>
  <si>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</si>
  <si>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</si>
  <si>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</si>
  <si>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</si>
  <si>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</si>
  <si>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</si>
  <si>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</si>
  <si>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</si>
  <si>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</si>
  <si>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</si>
  <si>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</si>
  <si>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</si>
  <si>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</si>
  <si>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</si>
  <si>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</si>
  <si>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</si>
  <si>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</si>
  <si>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</si>
  <si>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</si>
  <si>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</si>
  <si>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</si>
  <si>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</si>
  <si>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</si>
  <si>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</si>
  <si>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</si>
  <si>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</si>
  <si>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</si>
  <si>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</si>
  <si>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</si>
  <si>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</si>
  <si>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</si>
  <si>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</si>
  <si>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</si>
  <si>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</si>
  <si>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</si>
  <si>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</si>
  <si>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</si>
  <si>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</si>
  <si>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</si>
  <si>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</si>
  <si>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</si>
  <si>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</si>
  <si>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</si>
  <si>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</si>
  <si>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</si>
  <si>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</si>
  <si>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</si>
  <si>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</si>
  <si>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</si>
  <si>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</si>
  <si>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</si>
  <si>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</si>
  <si>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</si>
  <si>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</si>
  <si>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</si>
  <si>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</si>
  <si>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</si>
  <si>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</si>
  <si>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</si>
  <si>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</si>
  <si>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</si>
  <si>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</si>
  <si>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</si>
  <si>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</si>
  <si>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</si>
  <si>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</si>
  <si>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</si>
  <si>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</si>
  <si>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</si>
  <si>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</si>
  <si>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</si>
  <si>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</si>
  <si>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</si>
  <si>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</si>
  <si>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</si>
  <si>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</si>
  <si>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</si>
  <si>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</si>
  <si>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</si>
  <si>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</si>
  <si>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</si>
  <si>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</si>
  <si>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</si>
  <si>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</si>
  <si>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</si>
  <si>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</si>
  <si>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</si>
  <si>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</si>
  <si>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</si>
  <si>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</si>
  <si>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</si>
  <si>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</si>
  <si>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</si>
  <si>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</si>
  <si>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</si>
  <si>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</si>
  <si>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</si>
  <si>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</si>
  <si>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</si>
  <si>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</si>
  <si>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</si>
  <si>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</si>
  <si>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</si>
  <si>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</si>
  <si>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</si>
  <si>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</si>
  <si>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</si>
  <si>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</si>
  <si>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</si>
  <si>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</si>
  <si>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</si>
  <si>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</si>
  <si>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</si>
  <si>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</si>
  <si>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</si>
  <si>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</si>
  <si>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</si>
  <si>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</si>
  <si>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</si>
  <si>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</si>
  <si>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</si>
  <si>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</si>
  <si>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</si>
  <si>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</si>
  <si>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</si>
  <si>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</si>
  <si>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</si>
  <si>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</si>
  <si>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</si>
  <si>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</si>
  <si>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</si>
  <si>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</si>
  <si>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</si>
  <si>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</si>
  <si>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</si>
  <si>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</si>
  <si>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</si>
  <si>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</si>
  <si>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</si>
  <si>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</si>
  <si>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</si>
  <si>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</si>
  <si>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</si>
  <si>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</si>
  <si>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</si>
  <si>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</si>
  <si>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</si>
  <si>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</si>
  <si>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</si>
  <si>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</si>
  <si>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</si>
  <si>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</si>
  <si>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</si>
  <si>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</si>
  <si>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</si>
  <si>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</si>
  <si>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</si>
  <si>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</si>
  <si>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</si>
  <si>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</si>
  <si>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</si>
  <si>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</si>
  <si>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</si>
  <si>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</si>
  <si>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</si>
  <si>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</si>
  <si>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</si>
  <si>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</si>
  <si>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</si>
  <si>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</si>
  <si>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</si>
  <si>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</si>
  <si>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</si>
  <si>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</si>
  <si>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</si>
  <si>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</si>
  <si>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</si>
  <si>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</si>
  <si>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</si>
  <si>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</si>
  <si>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</si>
  <si>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</si>
  <si>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</si>
  <si>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</si>
  <si>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</si>
  <si>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</si>
  <si>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</si>
  <si>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</si>
  <si>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</si>
  <si>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</si>
  <si>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</si>
  <si>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</si>
  <si>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</si>
  <si>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</si>
  <si>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</si>
  <si>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</si>
  <si>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</si>
  <si>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</si>
  <si>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</si>
  <si>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</si>
  <si>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</si>
  <si>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</si>
  <si>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</si>
  <si>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</si>
  <si>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</si>
  <si>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</si>
  <si>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</si>
  <si>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</si>
  <si>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</si>
  <si>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</si>
  <si>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</si>
  <si>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</si>
  <si>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</si>
  <si>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</si>
  <si>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</si>
  <si>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</si>
  <si>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</si>
  <si>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</si>
  <si>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</si>
  <si>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</si>
  <si>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</si>
  <si>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</si>
  <si>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</si>
  <si>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</si>
  <si>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</si>
  <si>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</si>
  <si>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</si>
  <si>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</si>
  <si>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</si>
  <si>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</si>
  <si>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</si>
  <si>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</si>
  <si>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</si>
  <si>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</si>
  <si>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</si>
  <si>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</si>
  <si>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</si>
  <si>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</si>
  <si>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</si>
  <si>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</si>
  <si>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</si>
  <si>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</si>
  <si>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</si>
  <si>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</si>
  <si>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</si>
  <si>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</si>
  <si>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</si>
  <si>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</si>
  <si>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</si>
  <si>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</si>
  <si>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</si>
  <si>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</si>
  <si>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</si>
  <si>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</si>
  <si>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</si>
  <si>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</si>
  <si>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</si>
  <si>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</si>
  <si>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</si>
  <si>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</si>
  <si>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</si>
  <si>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</si>
  <si>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</si>
  <si>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</si>
  <si>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</si>
  <si>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</si>
  <si>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</si>
  <si>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</si>
  <si>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</si>
  <si>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</si>
  <si>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</si>
  <si>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</si>
  <si>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</si>
  <si>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</si>
  <si>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</si>
  <si>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</si>
  <si>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</si>
  <si>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</si>
  <si>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</si>
  <si>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</si>
  <si>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</si>
  <si>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</si>
  <si>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</si>
  <si>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</si>
  <si>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</si>
  <si>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</si>
  <si>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</si>
  <si>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</si>
  <si>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</si>
  <si>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</si>
  <si>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</si>
  <si>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</si>
  <si>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</si>
  <si>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</si>
  <si>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</si>
  <si>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</si>
  <si>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</si>
  <si>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</si>
  <si>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</si>
  <si>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</si>
  <si>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</si>
  <si>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</si>
  <si>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</si>
  <si>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</si>
  <si>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</si>
  <si>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</si>
  <si>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</si>
  <si>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</si>
  <si>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</si>
  <si>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</si>
  <si>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</si>
  <si>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</si>
  <si>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</si>
  <si>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</si>
  <si>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</si>
  <si>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</si>
  <si>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</si>
  <si>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</si>
  <si>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</si>
  <si>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</si>
  <si>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</si>
  <si>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</si>
  <si>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</si>
  <si>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</si>
  <si>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</si>
  <si>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</si>
  <si>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</si>
  <si>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</si>
  <si>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</si>
  <si>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</si>
  <si>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</si>
  <si>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</si>
  <si>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</si>
  <si>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</si>
  <si>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</si>
  <si>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</si>
  <si>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</si>
  <si>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</si>
  <si>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</si>
  <si>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</si>
  <si>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</si>
  <si>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</si>
  <si>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</si>
  <si>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</si>
  <si>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</si>
  <si>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</si>
  <si>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</si>
  <si>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</si>
  <si>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</si>
  <si>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</si>
  <si>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</si>
  <si>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</si>
  <si>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</si>
  <si>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</si>
  <si>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</si>
  <si>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</si>
  <si>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</si>
  <si>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</si>
  <si>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</si>
  <si>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</si>
  <si>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</si>
  <si>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</si>
  <si>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</si>
  <si>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</si>
  <si>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</si>
  <si>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</si>
  <si>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</si>
  <si>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</si>
  <si>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</si>
  <si>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</si>
  <si>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</si>
  <si>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</si>
  <si>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</si>
  <si>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</si>
  <si>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</si>
  <si>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</si>
  <si>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</si>
  <si>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</si>
  <si>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</si>
  <si>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</si>
  <si>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</si>
  <si>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</si>
  <si>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</si>
  <si>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</si>
  <si>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</si>
  <si>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</si>
  <si>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</si>
  <si>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</si>
  <si>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</si>
  <si>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</si>
  <si>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</si>
  <si>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</si>
  <si>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</si>
  <si>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</si>
  <si>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</si>
  <si>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</si>
  <si>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</si>
  <si>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</si>
  <si>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</si>
  <si>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</si>
  <si>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</si>
  <si>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</si>
  <si>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</si>
  <si>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</si>
  <si>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</si>
  <si>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</si>
  <si>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</si>
  <si>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</si>
  <si>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</si>
  <si>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</si>
  <si>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</si>
  <si>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</si>
  <si>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</si>
  <si>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</si>
  <si>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</si>
  <si>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</si>
  <si>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</si>
  <si>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</si>
  <si>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</si>
  <si>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</si>
  <si>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</si>
  <si>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</si>
  <si>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</si>
  <si>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</si>
  <si>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</si>
  <si>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</si>
  <si>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</si>
  <si>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</si>
  <si>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</si>
  <si>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</si>
  <si>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</si>
  <si>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</si>
  <si>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</si>
  <si>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</si>
  <si>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</si>
  <si>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</si>
  <si>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</si>
  <si>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</si>
  <si>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</si>
  <si>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</si>
  <si>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</si>
  <si>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</si>
  <si>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</si>
  <si>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</si>
  <si>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</si>
  <si>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</si>
  <si>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</si>
  <si>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</si>
  <si>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</si>
  <si>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</si>
  <si>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</si>
  <si>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</si>
  <si>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</si>
  <si>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</si>
  <si>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</si>
  <si>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</si>
  <si>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</si>
  <si>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</si>
  <si>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</si>
  <si>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</si>
  <si>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</si>
  <si>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</si>
  <si>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</si>
  <si>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</si>
  <si>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</si>
  <si>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</si>
  <si>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</si>
  <si>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</si>
  <si>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</si>
  <si>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</si>
  <si>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</si>
  <si>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</si>
  <si>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</si>
  <si>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</si>
  <si>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</si>
  <si>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</si>
  <si>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</si>
  <si>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</si>
  <si>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</si>
  <si>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</si>
  <si>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</si>
  <si>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</si>
  <si>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</si>
  <si>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</si>
  <si>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</si>
  <si>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</si>
  <si>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</si>
  <si>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</si>
  <si>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</si>
  <si>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</si>
  <si>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</si>
  <si>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</si>
  <si>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</si>
  <si>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</si>
  <si>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</si>
  <si>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</si>
  <si>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</si>
  <si>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</si>
  <si>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</si>
  <si>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</si>
  <si>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</si>
  <si>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</si>
  <si>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</si>
  <si>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</si>
  <si>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</si>
  <si>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</si>
  <si>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</si>
  <si>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</si>
  <si>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</si>
  <si>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</si>
  <si>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</si>
  <si>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</si>
  <si>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</si>
  <si>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</si>
  <si>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</si>
  <si>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</si>
  <si>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</si>
  <si>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</si>
  <si>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</si>
  <si>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</si>
  <si>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</si>
  <si>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</si>
  <si>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</si>
  <si>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</si>
  <si>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</si>
  <si>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</si>
  <si>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</si>
  <si>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</si>
  <si>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</si>
  <si>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</si>
  <si>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</si>
  <si>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</si>
  <si>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</si>
  <si>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</si>
  <si>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</si>
  <si>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</si>
  <si>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</si>
  <si>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</si>
  <si>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</si>
  <si>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</si>
  <si>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</si>
  <si>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</si>
  <si>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</si>
  <si>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</si>
  <si>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</si>
  <si>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</si>
  <si>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</si>
  <si>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</si>
  <si>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</si>
  <si>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</si>
  <si>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</si>
  <si>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</si>
  <si>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</si>
  <si>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</si>
  <si>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</si>
  <si>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</si>
  <si>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</si>
  <si>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</si>
  <si>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</si>
  <si>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</si>
  <si>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</si>
  <si>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</si>
  <si>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</si>
  <si>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</si>
  <si>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</si>
  <si>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</si>
  <si>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</si>
  <si>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</si>
  <si>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</si>
  <si>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</si>
  <si>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</si>
  <si>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</si>
  <si>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</si>
  <si>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</si>
  <si>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</si>
  <si>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</si>
  <si>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</si>
  <si>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</si>
  <si>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</si>
  <si>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</si>
  <si>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</si>
  <si>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</si>
  <si>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</si>
  <si>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</si>
  <si>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</si>
  <si>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</si>
  <si>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</si>
  <si>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</si>
  <si>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</si>
  <si>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</si>
  <si>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</si>
  <si>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</si>
  <si>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</si>
  <si>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</si>
  <si>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</si>
  <si>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</si>
  <si>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</si>
  <si>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</si>
  <si>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</si>
  <si>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</si>
  <si>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</si>
  <si>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</si>
  <si>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</si>
  <si>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</si>
  <si>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</si>
  <si>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</si>
  <si>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</si>
  <si>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</si>
  <si>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</si>
  <si>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</si>
  <si>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</si>
  <si>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</si>
  <si>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</si>
  <si>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</si>
  <si>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</si>
  <si>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</si>
  <si>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</si>
  <si>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</si>
  <si>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</si>
  <si>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</si>
  <si>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</si>
  <si>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</si>
  <si>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</si>
  <si>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</si>
  <si>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</si>
  <si>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</si>
  <si>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</si>
  <si>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</si>
  <si>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</si>
  <si>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</si>
  <si>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</si>
  <si>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</si>
  <si>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</si>
  <si>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</si>
  <si>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</si>
  <si>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</si>
  <si>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</si>
  <si>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</si>
  <si>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</si>
  <si>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</si>
  <si>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</si>
  <si>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</si>
  <si>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</si>
  <si>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</si>
  <si>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</si>
  <si>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</si>
  <si>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</si>
  <si>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</si>
  <si>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</si>
  <si>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</si>
  <si>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</si>
  <si>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</si>
  <si>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</si>
  <si>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</si>
  <si>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</si>
  <si>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</si>
  <si>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</si>
  <si>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</si>
  <si>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</si>
  <si>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</si>
  <si>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</si>
  <si>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</si>
  <si>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</si>
  <si>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</si>
  <si>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</si>
  <si>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</si>
  <si>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</si>
  <si>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</si>
  <si>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</si>
  <si>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</si>
  <si>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</si>
  <si>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</si>
  <si>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</si>
  <si>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</si>
  <si>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</si>
  <si>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</si>
  <si>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</si>
  <si>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</si>
  <si>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</si>
  <si>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</si>
  <si>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</si>
  <si>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</si>
  <si>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</si>
  <si>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</si>
  <si>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</si>
  <si>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</si>
  <si>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</si>
  <si>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</si>
  <si>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</si>
  <si>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</si>
  <si>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</si>
  <si>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</si>
  <si>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</si>
  <si>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</si>
  <si>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</si>
  <si>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</si>
  <si>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</si>
  <si>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</si>
  <si>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</si>
  <si>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</si>
  <si>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</si>
  <si>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</si>
  <si>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</si>
  <si>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</si>
  <si>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</si>
  <si>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</si>
  <si>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</si>
  <si>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</si>
  <si>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</si>
  <si>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</si>
  <si>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</si>
  <si>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</si>
  <si>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</si>
  <si>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</si>
  <si>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</si>
  <si>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</si>
  <si>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</si>
  <si>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</si>
  <si>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</si>
  <si>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</si>
  <si>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</si>
  <si>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</si>
  <si>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</si>
  <si>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</si>
  <si>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</si>
  <si>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</si>
  <si>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</si>
  <si>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</si>
  <si>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</si>
  <si>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</si>
  <si>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</si>
  <si>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</si>
  <si>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</si>
  <si>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</si>
  <si>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</si>
  <si>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</si>
  <si>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</si>
  <si>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</si>
  <si>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</si>
  <si>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</si>
  <si>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</si>
  <si>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</si>
  <si>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</si>
  <si>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</si>
  <si>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</si>
  <si>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</si>
  <si>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</si>
  <si>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</si>
  <si>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</si>
  <si>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</si>
  <si>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</si>
  <si>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</si>
  <si>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</si>
  <si>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</si>
  <si>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</si>
  <si>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</si>
  <si>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</si>
  <si>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</si>
  <si>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</si>
  <si>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</si>
  <si>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</si>
  <si>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</si>
  <si>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</si>
  <si>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</si>
  <si>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</si>
  <si>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</si>
  <si>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</si>
  <si>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</si>
  <si>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</si>
  <si>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</si>
  <si>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</si>
  <si>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</si>
  <si>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</si>
  <si>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</si>
  <si>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</si>
  <si>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</si>
  <si>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</si>
  <si>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</si>
  <si>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</si>
  <si>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</si>
  <si>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</si>
  <si>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</si>
  <si>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</si>
  <si>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</si>
  <si>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</si>
  <si>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</si>
  <si>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</si>
  <si>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</si>
  <si>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</si>
  <si>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</si>
  <si>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</si>
  <si>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</si>
  <si>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</si>
  <si>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</si>
  <si>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</si>
  <si>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</si>
  <si>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</si>
  <si>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</si>
  <si>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</si>
  <si>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</si>
  <si>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</si>
  <si>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</si>
  <si>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</si>
  <si>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</si>
  <si>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</si>
  <si>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</si>
  <si>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</si>
  <si>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</si>
  <si>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</si>
  <si>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</si>
  <si>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</si>
  <si>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</si>
  <si>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</si>
  <si>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</si>
  <si>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</si>
  <si>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</si>
  <si>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</si>
  <si>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</si>
  <si>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</si>
  <si>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</si>
  <si>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</si>
  <si>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</si>
  <si>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</si>
  <si>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</si>
  <si>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</si>
  <si>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</si>
  <si>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</si>
  <si>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</si>
  <si>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</si>
  <si>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</si>
  <si>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</si>
  <si>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</si>
  <si>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</si>
  <si>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</si>
  <si>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</si>
  <si>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</si>
  <si>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</si>
  <si>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</si>
  <si>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</si>
  <si>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</si>
  <si>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</si>
  <si>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</si>
  <si>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</si>
  <si>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</si>
  <si>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</si>
  <si>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</si>
  <si>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</si>
  <si>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</si>
  <si>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</si>
  <si>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</si>
  <si>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</si>
  <si>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</si>
  <si>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</si>
  <si>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</si>
  <si>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</si>
  <si>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</si>
  <si>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</si>
  <si>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</si>
  <si>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</si>
  <si>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</si>
  <si>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</si>
  <si>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</si>
  <si>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</si>
  <si>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</si>
  <si>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</si>
  <si>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</si>
  <si>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</si>
  <si>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</si>
  <si>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</si>
  <si>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</si>
  <si>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</si>
  <si>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</si>
  <si>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</si>
  <si>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</si>
  <si>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</si>
  <si>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</si>
  <si>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</si>
  <si>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</si>
  <si>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</si>
  <si>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</si>
  <si>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</si>
  <si>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</si>
  <si>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</si>
  <si>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</si>
  <si>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</si>
  <si>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</si>
  <si>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</si>
  <si>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</si>
  <si>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</si>
  <si>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</si>
  <si>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</si>
  <si>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</si>
  <si>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</si>
  <si>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</si>
  <si>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</si>
  <si>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</si>
  <si>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</si>
  <si>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</si>
  <si>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</si>
  <si>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</si>
  <si>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</si>
  <si>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</si>
  <si>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</si>
  <si>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</si>
  <si>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</si>
  <si>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</si>
  <si>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</si>
  <si>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</si>
  <si>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</si>
  <si>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</si>
  <si>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</si>
  <si>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</si>
  <si>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</si>
  <si>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</si>
  <si>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</si>
  <si>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</si>
  <si>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</si>
  <si>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</si>
  <si>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</si>
  <si>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</si>
  <si>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</si>
  <si>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</si>
  <si>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</si>
  <si>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</si>
  <si>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</si>
  <si>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</si>
  <si>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</si>
  <si>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</si>
  <si>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</si>
  <si>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</si>
  <si>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</si>
  <si>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</si>
  <si>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</si>
  <si>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</si>
  <si>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</si>
  <si>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</si>
  <si>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</si>
  <si>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</si>
  <si>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</si>
  <si>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</si>
  <si>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</si>
  <si>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</si>
  <si>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</si>
  <si>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</si>
  <si>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</si>
  <si>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</si>
  <si>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</si>
  <si>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</si>
  <si>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</si>
  <si>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</si>
  <si>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</si>
  <si>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</si>
  <si>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</si>
  <si>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</si>
  <si>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</si>
  <si>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</si>
  <si>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</si>
  <si>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</si>
  <si>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</si>
  <si>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</si>
  <si>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</si>
  <si>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</si>
  <si>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</si>
  <si>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</si>
  <si>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</si>
  <si>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</si>
  <si>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</si>
  <si>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</si>
  <si>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</si>
  <si>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</si>
  <si>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</si>
  <si>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</si>
  <si>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</si>
  <si>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</si>
  <si>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</si>
  <si>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</si>
  <si>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</si>
  <si>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</si>
  <si>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</si>
  <si>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</si>
  <si>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</si>
  <si>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</si>
  <si>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</si>
  <si>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</si>
  <si>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</si>
  <si>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</si>
  <si>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</si>
  <si>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</si>
  <si>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</si>
  <si>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</si>
  <si>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</si>
  <si>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</si>
  <si>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</si>
  <si>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</si>
  <si>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</si>
  <si>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</si>
  <si>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</si>
  <si>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</si>
  <si>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</si>
  <si>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</si>
  <si>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</si>
  <si>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</si>
  <si>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</si>
  <si>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</si>
  <si>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</si>
  <si>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</si>
  <si>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</si>
  <si>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</si>
  <si>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</si>
  <si>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</si>
  <si>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</si>
  <si>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</si>
  <si>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</si>
  <si>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</si>
  <si>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</si>
  <si>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</si>
  <si>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</si>
  <si>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</si>
  <si>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</si>
  <si>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</si>
  <si>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</si>
  <si>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</si>
  <si>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</si>
  <si>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</si>
  <si>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</si>
  <si>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</si>
  <si>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</si>
  <si>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</si>
  <si>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</si>
  <si>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</si>
  <si>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</si>
  <si>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</si>
  <si>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</si>
  <si>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</si>
  <si>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</si>
  <si>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</si>
  <si>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</si>
  <si>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</si>
  <si>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</si>
  <si>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</si>
  <si>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</si>
  <si>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</si>
  <si>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</si>
  <si>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</si>
  <si>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</si>
  <si>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</si>
  <si>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</si>
  <si>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</si>
  <si>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</si>
  <si>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</si>
  <si>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</si>
  <si>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</si>
  <si>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</si>
  <si>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</si>
  <si>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</si>
  <si>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</si>
  <si>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</si>
  <si>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</si>
  <si>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</si>
  <si>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</si>
  <si>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</si>
  <si>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</si>
  <si>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</si>
  <si>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</si>
  <si>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</si>
  <si>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</si>
  <si>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</si>
  <si>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</si>
  <si>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</si>
  <si>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</si>
  <si>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</si>
  <si>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</si>
  <si>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</si>
  <si>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</si>
  <si>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</si>
  <si>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</si>
  <si>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</si>
  <si>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</si>
  <si>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</si>
  <si>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</si>
  <si>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</si>
  <si>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</si>
  <si>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</si>
  <si>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</si>
  <si>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</si>
  <si>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</si>
  <si>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</si>
  <si>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</si>
  <si>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</si>
  <si>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</si>
  <si>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</si>
  <si>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</si>
  <si>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</si>
  <si>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</si>
  <si>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</si>
  <si>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</si>
  <si>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</si>
  <si>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</si>
  <si>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</si>
  <si>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</si>
  <si>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</si>
  <si>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</si>
  <si>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</si>
  <si>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</si>
  <si>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</si>
  <si>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</si>
  <si>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</si>
  <si>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</si>
  <si>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</si>
  <si>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</si>
  <si>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</si>
  <si>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</si>
  <si>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</si>
  <si>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</si>
  <si>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</si>
  <si>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</si>
  <si>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</si>
  <si>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</si>
  <si>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</si>
  <si>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</si>
  <si>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</si>
  <si>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</si>
  <si>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</si>
  <si>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</si>
  <si>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</si>
  <si>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</si>
  <si>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</si>
  <si>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</si>
  <si>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</si>
  <si>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</si>
  <si>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</si>
  <si>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</si>
  <si>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</si>
  <si>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</si>
  <si>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</si>
  <si>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</si>
  <si>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</si>
  <si>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</si>
  <si>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</si>
  <si>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</si>
  <si>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</si>
  <si>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</si>
  <si>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</si>
  <si>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</si>
  <si>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</si>
  <si>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</si>
  <si>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</si>
  <si>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</si>
  <si>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</si>
  <si>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</si>
  <si>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</si>
  <si>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</si>
  <si>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</si>
  <si>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</si>
  <si>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</si>
  <si>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</si>
  <si>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</si>
  <si>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</si>
  <si>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</si>
  <si>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</si>
  <si>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</si>
  <si>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</si>
  <si>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</si>
  <si>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</si>
  <si>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</si>
  <si>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</si>
  <si>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</si>
  <si>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</si>
  <si>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</si>
  <si>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</si>
  <si>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</si>
  <si>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</si>
  <si>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</si>
  <si>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</si>
  <si>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</si>
  <si>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</si>
  <si>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</si>
  <si>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</si>
  <si>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</si>
  <si>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</si>
  <si>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</si>
  <si>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</si>
  <si>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</si>
  <si>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</si>
  <si>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</si>
  <si>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</si>
  <si>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</si>
  <si>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</si>
  <si>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</si>
  <si>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</si>
  <si>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</si>
  <si>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</si>
  <si>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</si>
  <si>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</si>
  <si>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</si>
  <si>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</si>
  <si>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</si>
  <si>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</si>
  <si>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</si>
  <si>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</si>
  <si>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</si>
  <si>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</si>
  <si>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</si>
  <si>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</si>
  <si>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</si>
  <si>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</si>
  <si>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</si>
  <si>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</si>
  <si>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</si>
  <si>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</si>
  <si>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</si>
  <si>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</si>
  <si>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</si>
  <si>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</si>
  <si>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</si>
  <si>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</si>
  <si>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</si>
  <si>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</si>
  <si>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</si>
  <si>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</si>
  <si>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</si>
  <si>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</si>
  <si>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</si>
  <si>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</si>
  <si>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</si>
  <si>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</si>
  <si>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</si>
  <si>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</si>
  <si>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</si>
  <si>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</si>
  <si>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</si>
  <si>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</si>
  <si>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</si>
  <si>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</si>
  <si>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</si>
  <si>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</si>
  <si>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</si>
  <si>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</si>
  <si>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</si>
  <si>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</si>
  <si>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</si>
  <si>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</si>
  <si>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</si>
  <si>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</si>
  <si>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</si>
  <si>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</si>
  <si>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</si>
  <si>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</si>
  <si>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</si>
  <si>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</si>
  <si>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</si>
  <si>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</si>
  <si>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</si>
  <si>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</si>
  <si>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</si>
  <si>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</si>
  <si>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</si>
  <si>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</si>
  <si>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</si>
  <si>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</si>
  <si>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</si>
  <si>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</si>
  <si>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</si>
  <si>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</si>
  <si>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</si>
  <si>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</si>
  <si>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</si>
  <si>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</si>
  <si>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</si>
  <si>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</si>
  <si>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</si>
  <si>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</si>
  <si>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</si>
  <si>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</si>
  <si>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</si>
  <si>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</si>
  <si>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</si>
  <si>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</si>
  <si>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</si>
  <si>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</si>
  <si>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</si>
  <si>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</si>
  <si>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</si>
  <si>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</si>
  <si>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</si>
  <si>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</si>
  <si>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</si>
  <si>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</si>
  <si>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</si>
  <si>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</si>
  <si>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</si>
  <si>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</si>
  <si>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</si>
  <si>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</si>
  <si>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</si>
  <si>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</si>
  <si>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</si>
  <si>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</si>
  <si>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</si>
  <si>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</si>
  <si>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</si>
  <si>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</si>
  <si>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</si>
  <si>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</si>
  <si>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</si>
  <si>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</si>
  <si>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</si>
  <si>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</si>
  <si>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</si>
  <si>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</si>
  <si>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</si>
  <si>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</si>
  <si>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</si>
  <si>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</si>
  <si>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</si>
  <si>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</si>
  <si>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</si>
  <si>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</si>
  <si>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</si>
  <si>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</si>
  <si>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</si>
  <si>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</si>
  <si>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</si>
  <si>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</si>
  <si>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</si>
  <si>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</si>
  <si>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</si>
  <si>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</si>
  <si>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</si>
  <si>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</si>
  <si>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</si>
  <si>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</si>
  <si>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</si>
  <si>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</si>
  <si>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</si>
  <si>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</si>
  <si>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</si>
  <si>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</si>
  <si>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</si>
  <si>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</si>
  <si>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</si>
  <si>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</si>
  <si>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</si>
  <si>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</si>
  <si>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</si>
  <si>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</si>
  <si>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</si>
  <si>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</si>
  <si>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</si>
  <si>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</si>
  <si>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</si>
  <si>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</si>
  <si>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</si>
  <si>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</si>
  <si>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</si>
  <si>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</si>
  <si>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</si>
  <si>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</si>
  <si>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</si>
  <si>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</si>
  <si>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</si>
  <si>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</si>
  <si>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</si>
  <si>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</si>
  <si>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</si>
  <si>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</si>
  <si>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</si>
  <si>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</si>
  <si>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</si>
  <si>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</si>
  <si>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</si>
  <si>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</si>
  <si>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</si>
  <si>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</si>
  <si>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</si>
  <si>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</si>
  <si>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</si>
  <si>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</si>
  <si>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</si>
  <si>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</si>
  <si>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</si>
  <si>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</si>
  <si>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</si>
  <si>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</si>
  <si>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</si>
  <si>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</si>
  <si>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</si>
  <si>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</si>
  <si>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</si>
  <si>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</si>
  <si>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</si>
  <si>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</si>
  <si>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</si>
  <si>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</si>
  <si>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</si>
  <si>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</si>
  <si>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</si>
  <si>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</si>
  <si>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</si>
  <si>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</si>
  <si>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</si>
  <si>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</si>
  <si>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</si>
  <si>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</si>
  <si>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</si>
  <si>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</si>
  <si>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</si>
  <si>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</si>
  <si>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</si>
  <si>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</si>
  <si>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</si>
  <si>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</si>
  <si>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</si>
  <si>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</si>
  <si>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</si>
  <si>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</si>
  <si>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</si>
  <si>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</si>
  <si>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</si>
  <si>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</si>
  <si>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</si>
  <si>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</si>
  <si>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</si>
  <si>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</si>
  <si>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</si>
  <si>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</si>
  <si>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</si>
  <si>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</si>
  <si>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</si>
  <si>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</si>
  <si>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</si>
  <si>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</si>
  <si>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</si>
  <si>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</si>
  <si>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</si>
  <si>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</si>
  <si>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</si>
  <si>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</si>
  <si>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</si>
  <si>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</si>
  <si>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</si>
  <si>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</si>
  <si>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</si>
  <si>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</si>
  <si>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</si>
  <si>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</si>
  <si>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</si>
  <si>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</si>
  <si>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</si>
  <si>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</si>
  <si>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</si>
  <si>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</si>
  <si>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</si>
  <si>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</si>
  <si>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</si>
  <si>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</si>
  <si>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</si>
  <si>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</si>
  <si>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</si>
  <si>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</si>
  <si>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</si>
  <si>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</si>
  <si>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</si>
  <si>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</si>
  <si>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</si>
  <si>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</si>
  <si>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</si>
  <si>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</si>
  <si>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</si>
  <si>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</si>
  <si>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</si>
  <si>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</si>
  <si>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</si>
  <si>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</si>
  <si>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</si>
  <si>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</si>
  <si>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</si>
  <si>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</si>
  <si>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</si>
  <si>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</si>
  <si>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</si>
  <si>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</si>
  <si>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</si>
  <si>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</si>
  <si>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</si>
  <si>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</si>
  <si>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</si>
  <si>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</si>
  <si>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</si>
  <si>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</si>
  <si>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</si>
  <si>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</si>
  <si>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</si>
  <si>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</si>
  <si>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</si>
  <si>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</si>
  <si>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</si>
  <si>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</si>
  <si>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</si>
  <si>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</si>
  <si>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</si>
  <si>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</si>
  <si>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</si>
  <si>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</si>
  <si>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</si>
  <si>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</si>
  <si>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</si>
  <si>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</si>
  <si>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</si>
  <si>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</si>
  <si>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</si>
  <si>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</si>
  <si>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</si>
  <si>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</si>
  <si>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</si>
  <si>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</si>
  <si>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</si>
  <si>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</si>
  <si>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</si>
  <si>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</si>
  <si>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</si>
  <si>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</si>
  <si>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</si>
  <si>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</si>
  <si>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</si>
  <si>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</si>
  <si>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</si>
  <si>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</si>
  <si>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</si>
  <si>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</si>
  <si>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</si>
  <si>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</si>
  <si>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</si>
  <si>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</si>
  <si>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</si>
  <si>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</si>
  <si>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</si>
  <si>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</si>
  <si>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</si>
  <si>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</si>
  <si>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</si>
  <si>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</si>
  <si>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</si>
  <si>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</si>
  <si>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</si>
  <si>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</si>
  <si>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</si>
  <si>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</si>
  <si>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</si>
  <si>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</si>
  <si>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</si>
  <si>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</si>
  <si>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</si>
  <si>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</si>
  <si>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</si>
  <si>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</si>
  <si>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</si>
  <si>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</si>
  <si>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</si>
  <si>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</si>
  <si>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</si>
  <si>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</si>
  <si>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</si>
  <si>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</si>
  <si>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</si>
  <si>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</si>
  <si>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</si>
  <si>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</si>
  <si>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</si>
  <si>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</si>
  <si>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</si>
  <si>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</si>
  <si>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</si>
  <si>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</si>
  <si>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</si>
  <si>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</si>
  <si>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</si>
  <si>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</si>
  <si>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</si>
  <si>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</si>
  <si>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</si>
  <si>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</si>
  <si>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</si>
  <si>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</si>
  <si>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</si>
  <si>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</si>
  <si>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</si>
  <si>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</si>
  <si>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</si>
  <si>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</si>
  <si>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</si>
  <si>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</si>
  <si>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</si>
  <si>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</si>
  <si>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</si>
  <si>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</si>
  <si>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</si>
  <si>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</si>
  <si>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</si>
  <si>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</si>
  <si>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</si>
  <si>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</si>
  <si>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</si>
  <si>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</si>
  <si>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</si>
  <si>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</si>
  <si>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</si>
  <si>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</si>
  <si>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</si>
  <si>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</si>
  <si>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</si>
  <si>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</si>
  <si>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</si>
  <si>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</si>
  <si>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</si>
  <si>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</si>
  <si>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</si>
  <si>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</si>
  <si>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</si>
  <si>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</si>
  <si>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</si>
  <si>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</si>
  <si>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</si>
  <si>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</si>
  <si>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</si>
  <si>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</si>
  <si>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</si>
  <si>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</si>
  <si>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</si>
  <si>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</si>
  <si>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</si>
  <si>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</si>
  <si>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</si>
  <si>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</si>
  <si>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</si>
  <si>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</si>
  <si>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</si>
  <si>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</si>
  <si>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</si>
  <si>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</si>
  <si>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</si>
  <si>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</si>
  <si>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</si>
  <si>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</si>
  <si>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</si>
  <si>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</si>
  <si>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</si>
  <si>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</si>
  <si>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</si>
  <si>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</si>
  <si>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</si>
  <si>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</si>
  <si>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</si>
  <si>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</si>
  <si>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</si>
  <si>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</si>
  <si>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</si>
  <si>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</si>
  <si>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</si>
  <si>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</si>
  <si>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</si>
  <si>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</si>
  <si>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</si>
  <si>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</si>
  <si>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</si>
  <si>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</si>
  <si>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</si>
  <si>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</si>
  <si>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</si>
  <si>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</si>
  <si>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</si>
  <si>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</si>
  <si>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</si>
  <si>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</si>
  <si>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</si>
  <si>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</si>
  <si>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</si>
  <si>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</si>
  <si>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</si>
  <si>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</si>
  <si>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</si>
  <si>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</si>
  <si>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</si>
  <si>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</si>
  <si>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</si>
  <si>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</si>
  <si>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</si>
  <si>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</si>
  <si>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</si>
  <si>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</si>
  <si>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</si>
  <si>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</si>
  <si>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</si>
  <si>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</si>
  <si>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</si>
  <si>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</si>
  <si>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</si>
  <si>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</si>
  <si>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</si>
  <si>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</si>
  <si>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</si>
  <si>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</si>
  <si>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</si>
  <si>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</si>
  <si>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</si>
  <si>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</si>
  <si>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</si>
  <si>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</si>
  <si>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</si>
  <si>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</si>
  <si>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</si>
  <si>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</si>
  <si>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</si>
  <si>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</si>
  <si>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</si>
  <si>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</si>
  <si>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</si>
  <si>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</si>
  <si>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</si>
  <si>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</si>
  <si>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</si>
  <si>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</si>
  <si>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</si>
  <si>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</si>
  <si>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</si>
  <si>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</si>
  <si>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</si>
  <si>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</si>
  <si>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</si>
  <si>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</si>
  <si>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</si>
  <si>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</si>
  <si>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</si>
  <si>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</si>
  <si>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</si>
  <si>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</si>
  <si>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</si>
  <si>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</si>
  <si>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</si>
  <si>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</si>
  <si>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</si>
  <si>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</si>
  <si>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</si>
  <si>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</si>
  <si>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</si>
  <si>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</si>
  <si>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</si>
  <si>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</si>
  <si>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</si>
  <si>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</si>
  <si>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</si>
  <si>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</si>
  <si>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</si>
  <si>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</si>
  <si>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</si>
  <si>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</si>
  <si>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</si>
  <si>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</si>
  <si>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</si>
  <si>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</si>
  <si>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</si>
  <si>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</si>
  <si>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</si>
  <si>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</si>
  <si>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</si>
  <si>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</si>
  <si>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</si>
  <si>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</si>
  <si>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</si>
  <si>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</si>
  <si>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</si>
  <si>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</si>
  <si>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</si>
  <si>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</si>
  <si>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</si>
  <si>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</si>
  <si>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</si>
  <si>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</si>
  <si>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</si>
  <si>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</si>
  <si>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</si>
  <si>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</si>
  <si>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</si>
  <si>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</si>
  <si>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</si>
  <si>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</si>
  <si>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</si>
  <si>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</si>
  <si>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</si>
  <si>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</si>
  <si>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</si>
  <si>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</si>
  <si>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</si>
  <si>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</si>
  <si>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</si>
  <si>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</si>
  <si>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</si>
  <si>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</si>
  <si>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</si>
  <si>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</si>
  <si>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</si>
  <si>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</si>
  <si>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</si>
  <si>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</si>
  <si>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</si>
  <si>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</si>
  <si>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</si>
  <si>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</si>
  <si>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</si>
  <si>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</si>
  <si>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</si>
  <si>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</si>
  <si>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</si>
  <si>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</si>
  <si>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</si>
  <si>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</si>
  <si>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</si>
  <si>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</si>
  <si>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</si>
  <si>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</si>
  <si>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</si>
  <si>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</si>
  <si>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</si>
  <si>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</si>
  <si>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</si>
  <si>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</si>
  <si>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</si>
  <si>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</si>
  <si>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</si>
  <si>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</si>
  <si>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</si>
  <si>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</si>
  <si>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</si>
  <si>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</si>
  <si>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</si>
  <si>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</si>
  <si>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</si>
  <si>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</si>
  <si>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</si>
  <si>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</si>
  <si>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</si>
  <si>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</si>
  <si>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</si>
  <si>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</si>
  <si>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</si>
  <si>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</si>
  <si>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</si>
  <si>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</si>
  <si>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</si>
  <si>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</si>
  <si>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</si>
  <si>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</si>
  <si>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</si>
  <si>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</si>
  <si>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</si>
  <si>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</si>
  <si>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</si>
  <si>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</si>
  <si>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</si>
  <si>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</si>
  <si>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</si>
  <si>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</si>
  <si>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</si>
  <si>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</si>
  <si>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</si>
  <si>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</si>
  <si>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</si>
  <si>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</si>
  <si>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</si>
  <si>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</si>
  <si>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</si>
  <si>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</si>
  <si>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</si>
  <si>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</si>
  <si>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</si>
  <si>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</si>
  <si>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</si>
  <si>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</si>
  <si>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</si>
  <si>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</si>
  <si>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</si>
  <si>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</si>
  <si>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</si>
  <si>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</si>
  <si>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</si>
  <si>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</si>
  <si>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</si>
  <si>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</si>
  <si>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</si>
  <si>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</si>
  <si>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</si>
  <si>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</si>
  <si>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</si>
  <si>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</si>
  <si>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</si>
  <si>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</si>
  <si>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</si>
  <si>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</si>
  <si>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</si>
  <si>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</si>
  <si>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</si>
  <si>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</si>
  <si>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</si>
  <si>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</si>
  <si>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</si>
  <si>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</si>
  <si>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</si>
  <si>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</si>
  <si>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</si>
  <si>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</si>
  <si>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</si>
  <si>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</si>
  <si>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</si>
  <si>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</si>
  <si>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</si>
  <si>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</si>
  <si>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</si>
  <si>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</si>
  <si>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</si>
  <si>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</si>
  <si>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</si>
  <si>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</si>
  <si>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</si>
  <si>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</si>
  <si>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</si>
  <si>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</si>
  <si>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</si>
  <si>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</si>
  <si>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</si>
  <si>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</si>
  <si>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</si>
  <si>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</si>
  <si>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</si>
  <si>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</si>
  <si>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</si>
  <si>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</si>
  <si>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</si>
  <si>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</si>
  <si>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</si>
  <si>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</si>
  <si>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</si>
  <si>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</si>
  <si>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</si>
  <si>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</si>
  <si>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</si>
  <si>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</si>
  <si>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</si>
  <si>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</si>
  <si>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</si>
  <si>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</si>
  <si>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</si>
  <si>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</si>
  <si>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</si>
  <si>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</si>
  <si>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</si>
  <si>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</si>
  <si>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</si>
  <si>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</si>
  <si>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</si>
  <si>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</si>
  <si>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</si>
  <si>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</si>
  <si>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</si>
  <si>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</si>
  <si>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</si>
  <si>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</si>
  <si>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</si>
  <si>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</si>
  <si>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</si>
  <si>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</si>
  <si>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</si>
  <si>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</si>
  <si>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</si>
  <si>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</si>
  <si>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</si>
  <si>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</si>
  <si>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</si>
  <si>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</si>
  <si>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</si>
  <si>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</si>
  <si>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</si>
  <si>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</si>
  <si>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</si>
  <si>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</si>
  <si>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</si>
  <si>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</si>
  <si>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</si>
  <si>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</si>
  <si>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</si>
  <si>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</si>
  <si>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</si>
  <si>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</si>
  <si>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</si>
  <si>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</si>
  <si>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</si>
  <si>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</si>
  <si>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</si>
  <si>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</si>
  <si>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</si>
  <si>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</si>
  <si>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</si>
  <si>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</si>
  <si>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</si>
  <si>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</si>
  <si>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</si>
  <si>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</si>
  <si>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</si>
  <si>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</si>
  <si>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</si>
  <si>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</si>
  <si>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</si>
  <si>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</si>
  <si>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</si>
  <si>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</si>
  <si>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</si>
  <si>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</si>
  <si>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</si>
  <si>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</si>
  <si>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</si>
  <si>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</si>
  <si>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</si>
  <si>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</si>
  <si>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</si>
  <si>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</si>
  <si>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</si>
  <si>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</si>
  <si>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</si>
  <si>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</si>
  <si>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</si>
  <si>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</si>
  <si>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</si>
  <si>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</si>
  <si>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</si>
  <si>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</si>
  <si>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</si>
  <si>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</si>
  <si>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</si>
  <si>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</si>
  <si>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</si>
  <si>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</si>
  <si>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</si>
  <si>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</si>
  <si>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</si>
  <si>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</si>
  <si>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</si>
  <si>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</si>
  <si>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</si>
  <si>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</si>
  <si>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</si>
  <si>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</si>
  <si>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</si>
  <si>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</si>
  <si>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</si>
  <si>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</si>
  <si>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</si>
  <si>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</si>
  <si>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</si>
  <si>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</si>
  <si>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</si>
  <si>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</si>
  <si>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</si>
  <si>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</si>
  <si>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</si>
  <si>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</si>
  <si>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</si>
  <si>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</si>
  <si>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</si>
  <si>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</si>
  <si>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</si>
  <si>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</si>
  <si>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</si>
  <si>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</si>
  <si>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</si>
  <si>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</si>
  <si>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</si>
  <si>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</si>
  <si>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</si>
  <si>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</si>
  <si>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</si>
  <si>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</si>
  <si>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</si>
  <si>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</si>
  <si>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</si>
  <si>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</si>
  <si>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</si>
  <si>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</si>
  <si>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</si>
  <si>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</si>
  <si>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</si>
  <si>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</si>
  <si>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</si>
  <si>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</si>
  <si>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</si>
  <si>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</si>
  <si>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</si>
  <si>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</si>
  <si>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</si>
  <si>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</si>
  <si>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</si>
  <si>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</si>
  <si>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</si>
  <si>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</si>
  <si>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</si>
  <si>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</si>
  <si>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</si>
  <si>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</si>
  <si>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</si>
  <si>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</si>
  <si>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</si>
  <si>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</si>
  <si>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</si>
  <si>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</si>
  <si>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</si>
  <si>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</si>
  <si>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</si>
  <si>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</si>
  <si>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</si>
  <si>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</si>
  <si>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</si>
  <si>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</si>
  <si>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</si>
  <si>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</si>
  <si>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</si>
  <si>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</si>
  <si>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</si>
  <si>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</si>
  <si>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</si>
  <si>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</si>
  <si>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</si>
  <si>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</si>
  <si>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</si>
  <si>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</si>
  <si>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</si>
  <si>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</si>
  <si>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</si>
  <si>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</si>
  <si>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</si>
  <si>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</si>
  <si>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</si>
  <si>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</si>
  <si>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</si>
  <si>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</si>
  <si>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</si>
  <si>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</si>
  <si>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</si>
  <si>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</si>
  <si>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</si>
  <si>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</si>
  <si>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</si>
  <si>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</si>
  <si>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</si>
  <si>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</si>
  <si>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</si>
  <si>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</si>
  <si>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</si>
  <si>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</si>
  <si>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</si>
  <si>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</si>
  <si>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</si>
  <si>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</si>
  <si>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</si>
  <si>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</si>
  <si>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</si>
  <si>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</si>
  <si>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</si>
  <si>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</si>
  <si>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</si>
  <si>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</si>
  <si>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</si>
  <si>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</si>
  <si>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</si>
  <si>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</si>
  <si>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</si>
  <si>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</si>
  <si>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</si>
  <si>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</si>
  <si>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</si>
  <si>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</si>
  <si>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</si>
  <si>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</si>
  <si>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</si>
  <si>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</si>
  <si>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</si>
  <si>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</si>
  <si>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</si>
  <si>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</si>
  <si>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</si>
  <si>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</si>
  <si>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</si>
  <si>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</si>
  <si>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</si>
  <si>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</si>
  <si>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</si>
  <si>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</si>
  <si>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</si>
  <si>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</si>
  <si>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</si>
  <si>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</si>
  <si>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</si>
  <si>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</si>
  <si>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</si>
  <si>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</si>
  <si>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</si>
  <si>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</si>
  <si>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</si>
  <si>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</si>
  <si>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</si>
  <si>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</si>
  <si>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</si>
  <si>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</si>
  <si>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</si>
  <si>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</si>
  <si>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</si>
  <si>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</si>
  <si>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</si>
  <si>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</si>
  <si>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</si>
  <si>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</si>
  <si>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</si>
  <si>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</si>
  <si>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</si>
  <si>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</si>
  <si>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</si>
  <si>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</si>
  <si>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</si>
  <si>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</si>
  <si>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</si>
  <si>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</si>
  <si>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</si>
  <si>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</si>
  <si>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</si>
  <si>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</si>
  <si>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</si>
  <si>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</si>
  <si>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</si>
  <si>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</si>
  <si>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</si>
  <si>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</si>
  <si>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</si>
  <si>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</si>
  <si>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</si>
  <si>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</si>
  <si>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</si>
  <si>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</si>
  <si>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</si>
  <si>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</si>
  <si>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</si>
  <si>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</si>
  <si>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</si>
  <si>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</si>
  <si>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</si>
  <si>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</si>
  <si>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</si>
  <si>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</si>
  <si>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</si>
  <si>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</si>
  <si>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</si>
  <si>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</si>
  <si>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</si>
  <si>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</si>
  <si>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</si>
  <si>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</si>
  <si>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</si>
  <si>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</si>
  <si>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</si>
  <si>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</si>
  <si>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</si>
  <si>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</si>
  <si>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</si>
  <si>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</si>
  <si>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</si>
  <si>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</si>
  <si>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</si>
  <si>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</si>
  <si>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</si>
  <si>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</si>
  <si>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</si>
  <si>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</si>
  <si>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</si>
  <si>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</si>
  <si>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</si>
  <si>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</si>
  <si>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</si>
  <si>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</si>
  <si>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</si>
  <si>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</si>
  <si>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</si>
  <si>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</si>
  <si>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</si>
  <si>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</si>
  <si>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</si>
  <si>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</si>
  <si>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</si>
  <si>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</si>
  <si>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</si>
  <si>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</si>
  <si>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</si>
  <si>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</si>
  <si>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</si>
  <si>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</si>
  <si>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</si>
  <si>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</si>
  <si>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</si>
  <si>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</si>
  <si>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</si>
  <si>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</si>
  <si>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</si>
  <si>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</si>
  <si>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</si>
  <si>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</si>
  <si>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</si>
  <si>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</si>
  <si>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</si>
  <si>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</si>
  <si>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</si>
  <si>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</si>
  <si>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</si>
  <si>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</si>
  <si>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</si>
  <si>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</si>
  <si>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</si>
  <si>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</si>
  <si>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</si>
  <si>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</si>
  <si>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</si>
  <si>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</si>
  <si>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</si>
  <si>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</si>
  <si>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</si>
  <si>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</si>
  <si>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</si>
  <si>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</si>
  <si>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</si>
  <si>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</si>
  <si>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</si>
  <si>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</si>
  <si>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</si>
  <si>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</si>
  <si>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</si>
  <si>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</si>
  <si>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</si>
  <si>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</si>
  <si>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</si>
  <si>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</si>
  <si>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</si>
  <si>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</si>
  <si>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</si>
  <si>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</si>
  <si>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</si>
  <si>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</si>
  <si>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</si>
  <si>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</si>
  <si>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</si>
  <si>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</si>
  <si>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</si>
  <si>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</si>
  <si>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</si>
  <si>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</si>
  <si>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</si>
  <si>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</si>
  <si>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</si>
  <si>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</si>
  <si>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</si>
  <si>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</si>
  <si>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</si>
  <si>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</si>
  <si>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</si>
  <si>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</si>
  <si>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</si>
  <si>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</si>
  <si>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</si>
  <si>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</si>
  <si>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</si>
  <si>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</si>
  <si>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</si>
  <si>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</si>
  <si>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</si>
  <si>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</si>
  <si>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</si>
  <si>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</si>
  <si>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</si>
  <si>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</si>
  <si>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</si>
  <si>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</si>
  <si>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</si>
  <si>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</si>
  <si>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</si>
  <si>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</si>
  <si>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</si>
  <si>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</si>
  <si>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</si>
  <si>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</si>
  <si>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</si>
  <si>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</si>
  <si>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</si>
  <si>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</si>
  <si>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</si>
  <si>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</si>
  <si>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</si>
  <si>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</si>
  <si>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</si>
  <si>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</si>
  <si>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</si>
  <si>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</si>
  <si>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</si>
  <si>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</si>
  <si>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</si>
  <si>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</si>
  <si>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</si>
  <si>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</si>
  <si>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</si>
  <si>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</si>
  <si>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</si>
  <si>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</si>
  <si>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</si>
  <si>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</si>
  <si>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</si>
  <si>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</si>
  <si>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</si>
  <si>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</si>
  <si>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</si>
  <si>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</si>
  <si>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</si>
  <si>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</si>
  <si>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</si>
  <si>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</si>
  <si>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</si>
  <si>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</si>
  <si>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</si>
  <si>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</si>
  <si>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</si>
  <si>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</si>
  <si>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</si>
  <si>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</si>
  <si>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</si>
  <si>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</si>
  <si>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</si>
  <si>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</si>
  <si>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</si>
  <si>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</si>
  <si>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</si>
  <si>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</si>
  <si>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</si>
  <si>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</si>
  <si>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</si>
  <si>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</si>
  <si>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</si>
  <si>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</si>
  <si>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</si>
  <si>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</si>
  <si>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</si>
  <si>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</si>
  <si>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</si>
  <si>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</si>
  <si>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</si>
  <si>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</si>
  <si>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</si>
  <si>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</si>
  <si>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</si>
  <si>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</si>
  <si>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</si>
  <si>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</si>
  <si>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</si>
  <si>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</si>
  <si>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</si>
  <si>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</si>
  <si>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</si>
  <si>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</si>
  <si>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</si>
  <si>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</si>
  <si>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</si>
  <si>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</si>
  <si>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</si>
  <si>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</si>
  <si>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</si>
  <si>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</si>
  <si>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</si>
  <si>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</si>
  <si>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</si>
  <si>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</si>
  <si>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</si>
  <si>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</si>
  <si>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</si>
  <si>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</si>
  <si>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</si>
  <si>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</si>
  <si>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</si>
  <si>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</si>
  <si>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</si>
  <si>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</si>
  <si>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</si>
  <si>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</si>
  <si>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</si>
  <si>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</si>
  <si>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</si>
  <si>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</si>
  <si>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</si>
  <si>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</si>
  <si>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</si>
  <si>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</si>
  <si>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</si>
  <si>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</si>
  <si>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</si>
  <si>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</si>
  <si>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</si>
  <si>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</si>
  <si>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</si>
  <si>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</si>
  <si>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</si>
  <si>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</si>
  <si>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</si>
  <si>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</si>
  <si>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</si>
  <si>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</si>
  <si>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</si>
  <si>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</si>
  <si>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</si>
  <si>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</si>
  <si>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</si>
  <si>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</si>
  <si>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</si>
  <si>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</si>
  <si>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</si>
  <si>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</si>
  <si>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</si>
  <si>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</si>
  <si>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</si>
  <si>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</si>
  <si>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</si>
  <si>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</si>
  <si>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</si>
  <si>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</si>
  <si>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</si>
  <si>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</si>
  <si>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</si>
  <si>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</si>
  <si>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</si>
  <si>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</si>
  <si>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</si>
  <si>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</si>
  <si>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</si>
  <si>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</si>
  <si>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</si>
  <si>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</si>
  <si>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</si>
  <si>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</si>
  <si>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</si>
  <si>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</si>
  <si>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</si>
  <si>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</si>
  <si>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</si>
  <si>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</si>
  <si>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</si>
  <si>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</si>
  <si>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</si>
  <si>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</si>
  <si>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</si>
  <si>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</si>
  <si>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</si>
  <si>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</si>
  <si>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</si>
  <si>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</si>
  <si>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</si>
  <si>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</si>
  <si>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</si>
  <si>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</si>
  <si>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</si>
  <si>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</si>
  <si>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</si>
  <si>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</si>
  <si>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</si>
  <si>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</si>
  <si>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</si>
  <si>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</si>
  <si>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</si>
  <si>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</si>
  <si>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</si>
  <si>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</si>
  <si>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</si>
  <si>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</si>
  <si>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</si>
  <si>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</si>
  <si>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</si>
  <si>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</si>
  <si>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</si>
  <si>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</si>
  <si>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</si>
  <si>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</si>
  <si>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</si>
  <si>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</si>
  <si>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</si>
  <si>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</si>
  <si>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</si>
  <si>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</si>
  <si>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</si>
  <si>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</si>
  <si>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</si>
  <si>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</si>
  <si>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</si>
  <si>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</si>
  <si>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</si>
  <si>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</si>
  <si>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</si>
  <si>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</si>
  <si>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</si>
  <si>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</si>
  <si>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</si>
  <si>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</si>
  <si>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</si>
  <si>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</si>
  <si>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</si>
  <si>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</si>
  <si>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</si>
  <si>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</si>
  <si>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</si>
  <si>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</si>
  <si>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</si>
  <si>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</si>
  <si>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</si>
  <si>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</si>
  <si>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</si>
  <si>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</si>
  <si>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</si>
  <si>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</si>
  <si>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</si>
  <si>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</si>
  <si>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</si>
  <si>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</si>
  <si>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</si>
  <si>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</si>
  <si>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</si>
  <si>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</si>
  <si>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</si>
  <si>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</si>
  <si>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</si>
  <si>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</si>
  <si>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</si>
  <si>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</si>
  <si>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</si>
  <si>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</si>
  <si>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</si>
  <si>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</si>
  <si>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</si>
  <si>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</si>
  <si>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</si>
  <si>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</si>
  <si>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</si>
  <si>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</si>
  <si>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</si>
  <si>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</si>
  <si>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</si>
  <si>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</si>
  <si>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</si>
  <si>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</si>
  <si>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</si>
  <si>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</si>
  <si>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</si>
  <si>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</si>
  <si>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</si>
  <si>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</si>
  <si>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</si>
  <si>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</si>
  <si>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</si>
  <si>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</si>
  <si>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</si>
  <si>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</si>
  <si>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</si>
  <si>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</si>
  <si>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</si>
  <si>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</si>
  <si>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</si>
  <si>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</si>
  <si>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</si>
  <si>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</si>
  <si>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</si>
  <si>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</si>
  <si>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</si>
  <si>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</si>
  <si>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</si>
  <si>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</si>
  <si>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</si>
  <si>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</si>
  <si>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</si>
  <si>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</si>
  <si>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</si>
  <si>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</si>
  <si>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</si>
  <si>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</si>
  <si>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</si>
  <si>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</si>
  <si>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</si>
  <si>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</si>
  <si>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</si>
  <si>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</si>
  <si>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</si>
  <si>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</si>
  <si>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</si>
  <si>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</si>
  <si>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</si>
  <si>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</si>
  <si>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</si>
  <si>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</si>
  <si>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</si>
  <si>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</si>
  <si>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</si>
  <si>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</si>
  <si>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</si>
  <si>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</si>
  <si>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</si>
  <si>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</si>
  <si>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</si>
  <si>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</si>
  <si>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</si>
  <si>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</si>
  <si>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</si>
  <si>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</si>
  <si>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</si>
  <si>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</si>
  <si>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</si>
  <si>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</si>
  <si>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</si>
  <si>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</si>
  <si>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</si>
  <si>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</si>
  <si>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</si>
  <si>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</si>
  <si>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</si>
  <si>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</si>
  <si>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</si>
  <si>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</si>
  <si>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</si>
  <si>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</si>
  <si>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</si>
  <si>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</si>
  <si>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</si>
  <si>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</si>
  <si>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</si>
  <si>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</si>
  <si>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</si>
  <si>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</si>
  <si>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</si>
  <si>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</si>
  <si>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</si>
  <si>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</si>
  <si>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</si>
  <si>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</si>
  <si>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</si>
  <si>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</si>
  <si>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</si>
  <si>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</si>
  <si>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</si>
  <si>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</si>
  <si>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</si>
  <si>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</si>
  <si>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</si>
  <si>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</si>
  <si>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</si>
  <si>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</si>
  <si>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</si>
  <si>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</si>
  <si>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</si>
  <si>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</si>
  <si>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</si>
  <si>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</si>
  <si>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</si>
  <si>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</si>
  <si>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</si>
  <si>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</si>
  <si>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</si>
  <si>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</si>
  <si>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</si>
  <si>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</si>
  <si>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</si>
  <si>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</si>
  <si>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</si>
  <si>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</si>
  <si>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</si>
  <si>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</si>
  <si>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</si>
  <si>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</si>
  <si>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</si>
  <si>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</si>
  <si>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</si>
  <si>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</si>
  <si>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</si>
  <si>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</si>
  <si>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</si>
  <si>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</si>
  <si>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</si>
  <si>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</si>
  <si>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</si>
  <si>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</si>
  <si>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</si>
  <si>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</si>
  <si>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</si>
  <si>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</si>
  <si>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</si>
  <si>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</si>
  <si>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</si>
  <si>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</si>
  <si>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</si>
  <si>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</si>
  <si>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</si>
  <si>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</si>
  <si>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</si>
  <si>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</si>
  <si>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</si>
  <si>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</si>
  <si>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</si>
  <si>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</si>
  <si>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</si>
  <si>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</si>
  <si>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</si>
  <si>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</si>
  <si>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</si>
  <si>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</si>
  <si>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</si>
  <si>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</si>
  <si>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</si>
  <si>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</si>
  <si>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</si>
  <si>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</si>
  <si>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</si>
  <si>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</si>
  <si>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</si>
  <si>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</si>
  <si>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</si>
  <si>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</si>
  <si>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</si>
  <si>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</si>
  <si>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</si>
  <si>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</si>
  <si>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</si>
  <si>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</si>
  <si>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</si>
  <si>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</si>
  <si>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</si>
  <si>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</si>
  <si>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</si>
  <si>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</si>
  <si>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</si>
  <si>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</si>
  <si>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</si>
  <si>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</si>
  <si>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</si>
  <si>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</si>
  <si>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</si>
  <si>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</si>
  <si>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</si>
  <si>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</si>
  <si>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</si>
  <si>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</si>
  <si>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</si>
  <si>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</si>
  <si>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</si>
  <si>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</si>
  <si>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</si>
  <si>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</si>
  <si>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</si>
  <si>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</si>
  <si>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</si>
  <si>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</si>
  <si>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</si>
  <si>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</si>
  <si>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</si>
  <si>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</si>
  <si>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</si>
  <si>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</si>
  <si>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</si>
  <si>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</si>
  <si>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</si>
  <si>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</si>
  <si>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</si>
  <si>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</si>
  <si>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</si>
  <si>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</si>
  <si>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</si>
  <si>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</si>
  <si>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</si>
  <si>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</si>
  <si>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</si>
  <si>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</si>
  <si>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</si>
  <si>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</si>
  <si>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</si>
  <si>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</si>
  <si>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</si>
  <si>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</si>
  <si>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</si>
  <si>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</si>
  <si>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</si>
  <si>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</si>
  <si>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</si>
  <si>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</si>
  <si>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</si>
  <si>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</si>
  <si>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</si>
  <si>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</si>
  <si>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</si>
  <si>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</si>
  <si>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</si>
  <si>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</si>
  <si>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</si>
  <si>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</si>
  <si>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</si>
  <si>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</si>
  <si>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</si>
  <si>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</si>
  <si>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</si>
  <si>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</si>
  <si>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</si>
  <si>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</si>
  <si>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</si>
  <si>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</si>
  <si>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</si>
  <si>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</si>
  <si>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</si>
  <si>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</si>
  <si>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</si>
  <si>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</si>
  <si>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</si>
  <si>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</si>
  <si>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</si>
  <si>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</si>
  <si>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</si>
  <si>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</si>
  <si>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</si>
  <si>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</si>
  <si>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</si>
  <si>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</si>
  <si>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</si>
  <si>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</si>
  <si>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</si>
  <si>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</si>
  <si>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</si>
  <si>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</si>
  <si>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</si>
  <si>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</si>
  <si>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</si>
  <si>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</si>
  <si>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</si>
  <si>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</si>
  <si>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</si>
  <si>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</si>
  <si>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</si>
  <si>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</si>
  <si>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</si>
  <si>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</si>
  <si>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</si>
  <si>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</si>
  <si>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</si>
  <si>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</si>
  <si>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</si>
  <si>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</si>
  <si>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</si>
  <si>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</si>
  <si>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</si>
  <si>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</si>
  <si>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</si>
  <si>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</si>
  <si>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</si>
  <si>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</si>
  <si>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</si>
  <si>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</si>
  <si>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</si>
  <si>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</si>
  <si>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</si>
  <si>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</si>
  <si>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</si>
  <si>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</si>
  <si>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</si>
  <si>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</si>
  <si>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</si>
  <si>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</si>
  <si>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</si>
  <si>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</si>
  <si>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</si>
  <si>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</si>
  <si>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</si>
  <si>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</si>
  <si>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</si>
  <si>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</si>
  <si>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</si>
  <si>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</si>
  <si>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</si>
  <si>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</si>
  <si>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</si>
  <si>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</si>
  <si>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</si>
  <si>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</si>
  <si>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</si>
  <si>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</si>
  <si>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</si>
  <si>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</si>
  <si>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</si>
  <si>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</si>
  <si>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</si>
  <si>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</si>
  <si>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</si>
  <si>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</si>
  <si>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</si>
  <si>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</si>
  <si>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</si>
  <si>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</si>
  <si>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</si>
  <si>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</si>
  <si>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</si>
  <si>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</si>
  <si>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</si>
  <si>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</si>
  <si>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</si>
  <si>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</si>
  <si>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</si>
  <si>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</si>
  <si>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</si>
  <si>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</si>
  <si>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</si>
  <si>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</si>
  <si>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</si>
  <si>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</si>
  <si>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</si>
  <si>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</si>
  <si>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</si>
  <si>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</si>
  <si>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</si>
  <si>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</si>
  <si>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</si>
  <si>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</si>
  <si>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</si>
  <si>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</si>
  <si>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</si>
  <si>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</si>
  <si>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</si>
  <si>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</si>
  <si>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</si>
  <si>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</si>
  <si>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</si>
  <si>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</si>
  <si>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</si>
  <si>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</si>
  <si>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</si>
  <si>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</si>
  <si>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</si>
  <si>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</si>
  <si>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</si>
  <si>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</si>
  <si>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</si>
  <si>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</si>
  <si>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</si>
  <si>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</si>
  <si>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</si>
  <si>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</si>
  <si>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</si>
  <si>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</si>
  <si>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</si>
  <si>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</si>
  <si>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</si>
  <si>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</si>
  <si>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</si>
  <si>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</si>
  <si>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</si>
  <si>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</si>
  <si>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</si>
  <si>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</si>
  <si>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</si>
  <si>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</si>
  <si>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</si>
  <si>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</si>
  <si>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</si>
  <si>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</si>
  <si>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</si>
  <si>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</si>
  <si>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</si>
  <si>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</si>
  <si>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</si>
  <si>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</si>
  <si>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</si>
  <si>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</si>
  <si>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</si>
  <si>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</si>
  <si>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</si>
  <si>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</si>
  <si>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</si>
  <si>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</si>
  <si>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</si>
  <si>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</si>
  <si>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</si>
  <si>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</si>
  <si>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</si>
  <si>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</si>
  <si>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</si>
  <si>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</si>
  <si>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</si>
  <si>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</si>
  <si>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</si>
  <si>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</si>
  <si>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</si>
  <si>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</si>
  <si>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</si>
  <si>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</si>
  <si>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</si>
  <si>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</si>
  <si>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</si>
  <si>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</si>
  <si>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</si>
  <si>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</si>
  <si>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</si>
  <si>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</si>
  <si>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</si>
  <si>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</si>
  <si>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</si>
  <si>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</si>
  <si>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</si>
  <si>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</si>
  <si>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</si>
  <si>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</si>
  <si>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</si>
  <si>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</si>
  <si>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</si>
  <si>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</si>
  <si>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</si>
  <si>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</si>
  <si>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</si>
  <si>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</si>
  <si>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</si>
  <si>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</si>
  <si>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</si>
  <si>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</si>
  <si>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</si>
  <si>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</si>
  <si>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</si>
  <si>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</si>
  <si>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</si>
  <si>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</si>
  <si>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</si>
  <si>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</si>
  <si>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</si>
  <si>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</si>
  <si>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</si>
  <si>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</si>
  <si>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</si>
  <si>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</si>
  <si>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</si>
  <si>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</si>
  <si>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</si>
  <si>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</si>
  <si>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</si>
  <si>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</si>
  <si>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</si>
  <si>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</si>
  <si>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</si>
  <si>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</si>
  <si>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</si>
  <si>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</si>
  <si>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</si>
  <si>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</si>
  <si>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</si>
  <si>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</si>
  <si>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</si>
  <si>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</si>
  <si>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</si>
  <si>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</si>
  <si>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</si>
  <si>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</si>
  <si>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</si>
  <si>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</si>
  <si>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</si>
  <si>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</si>
  <si>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</si>
  <si>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</si>
  <si>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</si>
  <si>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</si>
  <si>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</si>
  <si>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</si>
  <si>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</si>
  <si>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</si>
  <si>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</si>
  <si>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</si>
  <si>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</si>
  <si>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</si>
  <si>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</si>
  <si>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</si>
  <si>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</si>
  <si>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</si>
  <si>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</si>
  <si>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</si>
  <si>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</si>
  <si>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</si>
  <si>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</si>
  <si>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</si>
  <si>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</si>
  <si>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</si>
  <si>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</si>
  <si>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</si>
  <si>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</si>
  <si>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</si>
  <si>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</si>
  <si>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</si>
  <si>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</si>
  <si>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</si>
  <si>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</si>
  <si>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</si>
  <si>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</si>
  <si>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</si>
  <si>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</si>
  <si>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</si>
  <si>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</si>
  <si>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</si>
  <si>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</si>
  <si>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</si>
  <si>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</si>
  <si>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</si>
  <si>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</si>
  <si>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</si>
  <si>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</si>
  <si>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</si>
  <si>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</si>
  <si>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</si>
  <si>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</si>
  <si>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</si>
  <si>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</si>
  <si>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</si>
  <si>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</si>
  <si>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</si>
  <si>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</si>
  <si>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</si>
  <si>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</si>
  <si>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</si>
  <si>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</si>
  <si>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</si>
  <si>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</si>
  <si>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</si>
  <si>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</si>
  <si>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</si>
  <si>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</si>
  <si>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</si>
  <si>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</si>
  <si>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</si>
  <si>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</si>
  <si>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</si>
  <si>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</si>
  <si>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</si>
  <si>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</si>
  <si>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</si>
  <si>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</si>
  <si>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</si>
  <si>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</si>
  <si>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</si>
  <si>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</si>
  <si>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</si>
  <si>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</si>
  <si>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</si>
  <si>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</si>
  <si>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</si>
  <si>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</si>
  <si>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</si>
  <si>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</si>
  <si>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</si>
  <si>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</si>
  <si>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</si>
  <si>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</si>
  <si>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</si>
  <si>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</si>
  <si>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</si>
  <si>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</si>
  <si>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</si>
  <si>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</si>
  <si>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</si>
  <si>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</si>
  <si>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</si>
  <si>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</si>
  <si>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</si>
  <si>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</si>
  <si>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</si>
  <si>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</si>
  <si>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</si>
  <si>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</si>
  <si>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</si>
  <si>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</si>
  <si>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</si>
  <si>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</si>
  <si>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</si>
  <si>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</si>
  <si>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</si>
  <si>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</si>
  <si>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</si>
  <si>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</si>
  <si>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</si>
  <si>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</si>
  <si>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</si>
  <si>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</si>
  <si>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</si>
  <si>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</si>
  <si>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</si>
  <si>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</si>
  <si>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</si>
  <si>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</si>
  <si>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</si>
  <si>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</si>
  <si>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</si>
  <si>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</si>
  <si>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</si>
  <si>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</si>
  <si>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</si>
  <si>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</si>
  <si>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</si>
  <si>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</si>
  <si>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</si>
  <si>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</si>
  <si>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</si>
  <si>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</si>
  <si>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</si>
  <si>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</si>
  <si>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</si>
  <si>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</si>
  <si>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</si>
  <si>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</si>
  <si>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</si>
  <si>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</si>
  <si>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</si>
  <si>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</si>
  <si>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</si>
  <si>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</si>
  <si>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</si>
  <si>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</si>
  <si>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</si>
  <si>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</si>
  <si>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</si>
  <si>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</si>
  <si>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</si>
  <si>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</si>
  <si>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</si>
  <si>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</si>
  <si>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</si>
  <si>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</si>
  <si>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</si>
  <si>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</si>
  <si>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</si>
  <si>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</si>
  <si>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</si>
  <si>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</si>
  <si>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</si>
  <si>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</si>
  <si>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</si>
  <si>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</si>
  <si>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</si>
  <si>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</si>
  <si>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</si>
  <si>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</si>
  <si>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</si>
  <si>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</si>
  <si>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</si>
  <si>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</si>
  <si>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</si>
  <si>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</si>
  <si>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</si>
  <si>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</si>
  <si>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</si>
  <si>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</si>
  <si>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</si>
  <si>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</si>
  <si>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</si>
  <si>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</si>
  <si>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</si>
  <si>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</si>
  <si>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</si>
  <si>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</si>
  <si>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</si>
  <si>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</si>
  <si>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</si>
  <si>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</si>
  <si>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</si>
  <si>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</si>
  <si>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</si>
  <si>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</si>
  <si>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</si>
  <si>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</si>
  <si>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</si>
  <si>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</si>
  <si>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</si>
  <si>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</si>
  <si>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</si>
  <si>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</si>
  <si>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</si>
  <si>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</si>
  <si>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</si>
  <si>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</si>
  <si>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</si>
  <si>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</si>
  <si>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</si>
  <si>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</si>
  <si>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</si>
  <si>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</si>
  <si>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</si>
  <si>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</si>
  <si>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</si>
  <si>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</si>
  <si>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</si>
  <si>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</si>
  <si>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</si>
  <si>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</si>
  <si>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</si>
  <si>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</si>
  <si>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</si>
  <si>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</si>
  <si>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</si>
  <si>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</si>
  <si>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</si>
  <si>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</si>
  <si>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</si>
  <si>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</si>
  <si>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</si>
  <si>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</si>
  <si>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</si>
  <si>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</si>
  <si>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</si>
  <si>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</si>
  <si>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</si>
  <si>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</si>
  <si>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</si>
  <si>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</si>
  <si>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</si>
  <si>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</si>
  <si>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</si>
  <si>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</si>
  <si>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</si>
  <si>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</si>
  <si>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</si>
  <si>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</si>
  <si>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</si>
  <si>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</si>
  <si>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</si>
  <si>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</si>
  <si>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</si>
  <si>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</si>
  <si>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</si>
  <si>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</si>
  <si>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</si>
  <si>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</si>
  <si>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</si>
  <si>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</si>
  <si>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</si>
  <si>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</si>
  <si>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</si>
  <si>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</si>
  <si>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</si>
  <si>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</si>
  <si>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</si>
  <si>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</si>
  <si>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</si>
  <si>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</si>
  <si>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</si>
  <si>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</si>
  <si>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</si>
  <si>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</si>
  <si>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</si>
  <si>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</si>
  <si>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</si>
  <si>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</si>
  <si>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</si>
  <si>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</si>
  <si>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</si>
  <si>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</si>
  <si>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</si>
  <si>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</si>
  <si>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</si>
  <si>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</si>
  <si>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</si>
  <si>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</si>
  <si>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</si>
  <si>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</si>
  <si>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</si>
  <si>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</si>
  <si>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</si>
  <si>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</si>
  <si>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</si>
  <si>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</si>
  <si>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</si>
  <si>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</si>
  <si>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</si>
  <si>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</si>
  <si>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</si>
  <si>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</si>
  <si>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</si>
  <si>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</si>
  <si>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</si>
  <si>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</si>
  <si>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</si>
  <si>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</si>
  <si>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</si>
  <si>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</si>
  <si>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</si>
  <si>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</si>
  <si>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</si>
  <si>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</si>
  <si>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</si>
  <si>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</si>
  <si>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</si>
  <si>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</si>
  <si>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</si>
  <si>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</si>
  <si>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</si>
  <si>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</si>
  <si>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</si>
  <si>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</si>
  <si>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</si>
  <si>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</si>
  <si>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</si>
  <si>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</si>
  <si>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</si>
  <si>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</si>
  <si>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</si>
  <si>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</si>
  <si>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</si>
  <si>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</si>
  <si>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</si>
  <si>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</si>
  <si>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</si>
  <si>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</si>
  <si>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</si>
  <si>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</si>
  <si>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</si>
  <si>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</si>
  <si>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</si>
  <si>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</si>
  <si>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</si>
  <si>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</si>
  <si>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</si>
  <si>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</si>
  <si>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</si>
  <si>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</si>
  <si>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</si>
  <si>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</si>
  <si>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</si>
  <si>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</si>
  <si>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</si>
  <si>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</si>
  <si>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</si>
  <si>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</si>
  <si>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</si>
  <si>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</si>
  <si>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</si>
  <si>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</si>
  <si>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</si>
  <si>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</si>
  <si>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</si>
  <si>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</si>
  <si>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</si>
  <si>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</si>
  <si>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</si>
  <si>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</si>
  <si>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</si>
  <si>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</si>
  <si>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</si>
  <si>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</si>
  <si>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</si>
  <si>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</si>
  <si>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</si>
  <si>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</si>
  <si>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</si>
  <si>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</si>
  <si>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</si>
  <si>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</si>
  <si>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</si>
  <si>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</si>
  <si>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</si>
  <si>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</si>
  <si>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</si>
  <si>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</si>
  <si>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</si>
  <si>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</si>
  <si>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</si>
  <si>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</si>
  <si>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</si>
  <si>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</si>
  <si>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</si>
  <si>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</si>
  <si>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</si>
  <si>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</si>
  <si>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</si>
  <si>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</si>
  <si>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</si>
  <si>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</si>
  <si>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</si>
  <si>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</si>
  <si>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</si>
  <si>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</si>
  <si>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</si>
  <si>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</si>
  <si>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</si>
  <si>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</si>
  <si>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</si>
  <si>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</si>
  <si>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</si>
  <si>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</si>
  <si>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</si>
  <si>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</si>
  <si>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</si>
  <si>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</si>
  <si>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</si>
  <si>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</si>
  <si>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</si>
  <si>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</si>
  <si>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</si>
  <si>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</si>
  <si>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</si>
  <si>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</si>
  <si>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</si>
  <si>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</si>
  <si>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</si>
  <si>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</si>
  <si>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</si>
  <si>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</si>
  <si>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</si>
  <si>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</si>
  <si>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</si>
  <si>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</si>
  <si>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</si>
  <si>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</si>
  <si>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</si>
  <si>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</si>
  <si>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</si>
  <si>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</si>
  <si>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</si>
  <si>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</si>
  <si>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</si>
  <si>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</si>
  <si>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</si>
  <si>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</si>
  <si>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</si>
  <si>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</si>
  <si>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</si>
  <si>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</si>
  <si>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</si>
  <si>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</si>
  <si>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</si>
  <si>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</si>
  <si>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</si>
  <si>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</si>
  <si>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</si>
  <si>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</si>
  <si>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</si>
  <si>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</si>
  <si>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</si>
  <si>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</si>
  <si>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</si>
  <si>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</si>
  <si>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</si>
  <si>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</si>
  <si>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</si>
  <si>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</si>
  <si>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</si>
  <si>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</si>
  <si>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</si>
  <si>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</si>
  <si>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</si>
  <si>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</si>
  <si>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</si>
  <si>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</si>
  <si>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</si>
  <si>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</si>
  <si>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</si>
  <si>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</si>
  <si>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</si>
  <si>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</si>
  <si>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</si>
  <si>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</si>
  <si>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</si>
  <si>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</si>
  <si>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</si>
  <si>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</si>
  <si>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</si>
  <si>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</si>
  <si>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</si>
  <si>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</si>
  <si>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</si>
  <si>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</si>
  <si>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</si>
  <si>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</si>
  <si>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</si>
  <si>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</si>
  <si>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</si>
  <si>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</si>
  <si>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</si>
  <si>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</si>
  <si>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</si>
  <si>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</si>
  <si>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</si>
  <si>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</si>
  <si>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</si>
  <si>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</si>
  <si>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</si>
  <si>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</si>
  <si>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</si>
  <si>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</si>
  <si>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</si>
  <si>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</si>
  <si>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</si>
  <si>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</si>
  <si>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</si>
  <si>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</si>
  <si>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</si>
  <si>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</si>
  <si>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</si>
  <si>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</si>
  <si>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</si>
  <si>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</si>
  <si>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</si>
  <si>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</si>
  <si>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</si>
  <si>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</si>
  <si>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</si>
  <si>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</si>
  <si>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</si>
  <si>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</si>
  <si>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</si>
  <si>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</si>
  <si>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</si>
  <si>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</si>
  <si>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</si>
  <si>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</si>
  <si>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</si>
  <si>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</si>
  <si>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</si>
  <si>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</si>
  <si>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</si>
  <si>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</si>
  <si>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</si>
  <si>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</si>
  <si>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</si>
  <si>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</si>
  <si>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</si>
  <si>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</si>
  <si>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</si>
  <si>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</si>
  <si>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</si>
  <si>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</si>
  <si>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</si>
  <si>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</si>
  <si>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</si>
  <si>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</si>
  <si>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</si>
  <si>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</si>
  <si>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</si>
  <si>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</si>
  <si>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</si>
  <si>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</si>
  <si>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</si>
  <si>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</si>
  <si>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</si>
  <si>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</si>
  <si>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</si>
  <si>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</si>
  <si>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</si>
  <si>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</si>
  <si>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</si>
  <si>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</si>
  <si>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</si>
  <si>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</si>
  <si>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</si>
  <si>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</si>
  <si>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</si>
  <si>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</si>
  <si>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</si>
  <si>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</si>
  <si>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</si>
  <si>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</si>
  <si>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</si>
  <si>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</si>
  <si>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</si>
  <si>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</si>
  <si>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</si>
  <si>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</si>
  <si>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</si>
  <si>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</si>
  <si>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</si>
  <si>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</si>
  <si>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</si>
  <si>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</si>
  <si>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</si>
  <si>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</si>
  <si>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</si>
  <si>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</si>
  <si>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</si>
  <si>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</si>
  <si>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</si>
  <si>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</si>
  <si>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</si>
  <si>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</si>
  <si>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</si>
  <si>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</si>
  <si>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</si>
  <si>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</si>
  <si>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</si>
  <si>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</si>
  <si>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</si>
  <si>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</si>
  <si>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</si>
  <si>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</si>
  <si>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</si>
  <si>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</si>
  <si>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</si>
  <si>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</si>
  <si>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</si>
  <si>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</si>
  <si>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</si>
  <si>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</si>
  <si>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</si>
  <si>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</si>
  <si>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</si>
  <si>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</si>
  <si>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</si>
  <si>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</si>
  <si>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</si>
  <si>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</si>
  <si>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</si>
  <si>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</si>
  <si>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</si>
  <si>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</si>
  <si>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</si>
  <si>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</si>
  <si>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</si>
  <si>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</si>
  <si>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</si>
  <si>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</si>
  <si>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</si>
  <si>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</si>
  <si>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</si>
  <si>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</si>
  <si>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</si>
  <si>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</si>
  <si>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</si>
  <si>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</si>
  <si>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</si>
  <si>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</si>
  <si>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</si>
  <si>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</si>
  <si>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</si>
  <si>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</si>
  <si>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</si>
  <si>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</si>
  <si>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</si>
  <si>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</si>
  <si>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</si>
  <si>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</si>
  <si>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</si>
  <si>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</si>
  <si>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</si>
  <si>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</si>
  <si>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</si>
  <si>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</si>
  <si>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</si>
  <si>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</si>
  <si>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</si>
  <si>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</si>
  <si>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</si>
  <si>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</si>
  <si>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</si>
  <si>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</si>
  <si>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</si>
  <si>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</si>
  <si>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</si>
  <si>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</si>
  <si>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</si>
  <si>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</si>
  <si>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</si>
  <si>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</si>
  <si>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</si>
  <si>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</si>
  <si>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</si>
  <si>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</si>
  <si>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</si>
  <si>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</si>
  <si>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</si>
  <si>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</si>
  <si>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</si>
  <si>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</si>
  <si>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</si>
  <si>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</si>
  <si>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</si>
  <si>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</si>
  <si>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</si>
  <si>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</si>
  <si>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</si>
  <si>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</si>
  <si>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</si>
  <si>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</si>
  <si>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</si>
  <si>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</si>
  <si>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</si>
  <si>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</si>
  <si>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</si>
  <si>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</si>
  <si>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</si>
  <si>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</si>
  <si>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</si>
  <si>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</si>
  <si>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</si>
  <si>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</si>
  <si>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</si>
  <si>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</si>
  <si>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</si>
  <si>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</si>
  <si>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</si>
  <si>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</si>
  <si>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</si>
  <si>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</si>
  <si>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</si>
  <si>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</si>
  <si>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</si>
  <si>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</si>
  <si>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</si>
  <si>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</si>
  <si>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</si>
  <si>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</si>
  <si>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</si>
  <si>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</si>
  <si>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</si>
  <si>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</si>
  <si>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</si>
  <si>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</si>
  <si>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</si>
  <si>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</si>
  <si>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</si>
  <si>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</si>
  <si>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</si>
  <si>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</si>
  <si>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</si>
  <si>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</si>
  <si>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</si>
  <si>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</si>
  <si>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</si>
  <si>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</si>
  <si>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</si>
  <si>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</si>
  <si>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</si>
  <si>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</si>
  <si>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</si>
  <si>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</si>
  <si>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</si>
  <si>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</si>
  <si>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</si>
  <si>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</si>
  <si>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</si>
  <si>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</si>
  <si>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</si>
  <si>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</si>
  <si>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</si>
  <si>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</si>
  <si>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</si>
  <si>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</si>
  <si>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</si>
  <si>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</si>
  <si>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</si>
  <si>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</si>
  <si>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</si>
  <si>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</si>
  <si>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</si>
  <si>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</si>
  <si>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</si>
  <si>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</si>
  <si>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</si>
  <si>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</si>
  <si>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</si>
  <si>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</si>
  <si>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</si>
  <si>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</si>
  <si>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</si>
  <si>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</si>
  <si>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</si>
  <si>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</si>
  <si>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</si>
  <si>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</si>
  <si>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</si>
  <si>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</si>
  <si>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</si>
  <si>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</si>
  <si>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</si>
  <si>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</si>
  <si>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</si>
  <si>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</si>
  <si>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</si>
  <si>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</si>
  <si>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</si>
  <si>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</si>
  <si>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</si>
  <si>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</si>
  <si>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</si>
  <si>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</si>
  <si>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</si>
  <si>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</si>
  <si>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</si>
  <si>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</si>
  <si>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</si>
  <si>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</si>
  <si>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</si>
  <si>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</si>
  <si>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</si>
  <si>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</si>
  <si>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</si>
  <si>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</si>
  <si>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</si>
  <si>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</si>
  <si>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</si>
  <si>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</si>
  <si>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</si>
  <si>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</si>
  <si>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</si>
  <si>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</si>
  <si>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</si>
  <si>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</si>
  <si>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</si>
  <si>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</si>
  <si>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</si>
  <si>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</si>
  <si>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</si>
  <si>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</si>
  <si>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</si>
  <si>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</si>
  <si>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</si>
  <si>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</si>
  <si>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</si>
  <si>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</si>
  <si>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</si>
  <si>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</si>
  <si>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</si>
  <si>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</si>
  <si>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</si>
  <si>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</si>
  <si>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</si>
  <si>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</si>
  <si>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</si>
  <si>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</si>
  <si>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</si>
  <si>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</si>
  <si>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</si>
  <si>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</si>
  <si>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</si>
  <si>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</si>
  <si>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</si>
  <si>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</si>
  <si>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</si>
  <si>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</si>
  <si>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</si>
  <si>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</si>
  <si>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</si>
  <si>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</si>
  <si>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</si>
  <si>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</si>
  <si>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</si>
  <si>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</si>
  <si>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</si>
  <si>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</si>
  <si>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</si>
  <si>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</si>
  <si>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</si>
  <si>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</si>
  <si>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</si>
  <si>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</si>
  <si>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</si>
  <si>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</si>
  <si>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</si>
  <si>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</si>
  <si>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</si>
  <si>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</si>
  <si>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</si>
  <si>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</si>
  <si>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</si>
  <si>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</si>
  <si>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</si>
  <si>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</si>
  <si>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</si>
  <si>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</si>
  <si>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</si>
  <si>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</si>
  <si>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</si>
  <si>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</si>
  <si>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</si>
  <si>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</si>
  <si>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</si>
  <si>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</si>
  <si>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</si>
  <si>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</si>
  <si>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</si>
  <si>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</si>
  <si>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</si>
  <si>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</si>
  <si>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</si>
  <si>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</si>
  <si>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</si>
  <si>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</si>
  <si>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</si>
  <si>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</si>
  <si>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</si>
  <si>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</si>
  <si>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</si>
  <si>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</si>
  <si>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</si>
  <si>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</si>
  <si>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</si>
  <si>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</si>
  <si>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</si>
  <si>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</si>
  <si>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</si>
  <si>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</si>
  <si>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</si>
  <si>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</si>
  <si>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</si>
  <si>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</si>
  <si>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</si>
  <si>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</si>
  <si>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</si>
  <si>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</si>
  <si>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</si>
  <si>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</si>
  <si>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</si>
  <si>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</si>
  <si>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</si>
  <si>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</si>
  <si>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</si>
  <si>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</si>
  <si>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</si>
  <si>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</si>
  <si>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</si>
  <si>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</si>
  <si>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</si>
  <si>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</si>
  <si>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</si>
  <si>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</si>
  <si>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</si>
  <si>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</si>
  <si>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</si>
  <si>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</si>
  <si>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</si>
  <si>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</si>
  <si>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</si>
  <si>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</si>
  <si>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</si>
  <si>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</si>
  <si>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</si>
  <si>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</si>
  <si>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</si>
  <si>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</si>
  <si>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</si>
  <si>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</si>
  <si>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</si>
  <si>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</si>
  <si>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</si>
  <si>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</si>
  <si>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</si>
  <si>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</si>
  <si>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</si>
  <si>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</si>
  <si>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</si>
  <si>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</si>
  <si>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</si>
  <si>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</si>
  <si>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</si>
  <si>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</si>
  <si>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</si>
  <si>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</si>
  <si>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</si>
  <si>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</si>
  <si>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</si>
  <si>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</si>
  <si>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</si>
  <si>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</si>
  <si>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</si>
  <si>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</si>
  <si>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</si>
  <si>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</si>
  <si>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</si>
  <si>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</si>
  <si>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</si>
  <si>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</si>
  <si>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</si>
  <si>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</si>
  <si>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</si>
  <si>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</si>
  <si>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</si>
  <si>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</si>
  <si>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</si>
  <si>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</si>
  <si>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</si>
  <si>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</si>
  <si>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</si>
  <si>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</si>
  <si>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</si>
  <si>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</si>
  <si>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</si>
  <si>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</si>
  <si>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</si>
  <si>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</si>
  <si>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</si>
  <si>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</si>
  <si>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</si>
  <si>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</si>
  <si>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</si>
  <si>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</si>
  <si>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</si>
  <si>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</si>
  <si>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</si>
  <si>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</si>
  <si>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</si>
  <si>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</si>
  <si>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</si>
  <si>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</si>
  <si>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</si>
  <si>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</si>
  <si>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</si>
  <si>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</si>
  <si>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</si>
  <si>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</si>
  <si>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</si>
  <si>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</si>
  <si>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</si>
  <si>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</si>
  <si>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</si>
  <si>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</si>
  <si>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</si>
  <si>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</si>
  <si>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</si>
  <si>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</si>
  <si>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</si>
  <si>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</si>
  <si>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</si>
  <si>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</si>
  <si>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</si>
  <si>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</si>
  <si>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</si>
  <si>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</si>
  <si>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</si>
  <si>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</si>
  <si>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</si>
  <si>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</si>
  <si>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</si>
  <si>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</si>
  <si>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</si>
  <si>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</si>
  <si>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</si>
  <si>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</si>
  <si>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</si>
  <si>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</si>
  <si>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</si>
  <si>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</si>
  <si>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</si>
  <si>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</si>
  <si>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</si>
  <si>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</si>
  <si>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</si>
  <si>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</si>
  <si>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</si>
  <si>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</si>
  <si>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</si>
  <si>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</si>
  <si>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</si>
  <si>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</si>
  <si>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</si>
  <si>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</si>
  <si>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</si>
  <si>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</si>
  <si>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</si>
  <si>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</si>
  <si>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</si>
  <si>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</si>
  <si>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</si>
  <si>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</si>
  <si>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</si>
  <si>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</si>
  <si>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</si>
  <si>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</si>
  <si>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</si>
  <si>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</si>
  <si>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</si>
  <si>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</si>
  <si>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</si>
  <si>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</si>
  <si>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</si>
  <si>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</si>
  <si>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</si>
  <si>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</si>
  <si>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</si>
  <si>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</si>
  <si>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</si>
  <si>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</si>
  <si>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</si>
  <si>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</si>
  <si>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</si>
  <si>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</si>
  <si>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</si>
  <si>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</si>
  <si>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</si>
  <si>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</si>
  <si>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</si>
  <si>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</si>
  <si>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</si>
  <si>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</si>
  <si>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</si>
  <si>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</si>
  <si>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</si>
  <si>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</si>
  <si>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</si>
  <si>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</si>
  <si>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</si>
  <si>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</si>
  <si>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</si>
  <si>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</si>
  <si>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</si>
  <si>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</si>
  <si>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</si>
  <si>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</si>
  <si>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</si>
  <si>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</si>
  <si>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</si>
  <si>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</si>
  <si>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</si>
  <si>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</si>
  <si>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</si>
  <si>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</si>
  <si>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</si>
  <si>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</si>
  <si>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</si>
  <si>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</si>
  <si>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</si>
  <si>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</si>
  <si>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</si>
  <si>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</si>
  <si>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</si>
  <si>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</si>
  <si>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</si>
  <si>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</si>
  <si>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</si>
  <si>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</si>
  <si>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</si>
  <si>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</si>
  <si>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</si>
  <si>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</si>
  <si>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</si>
  <si>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</si>
  <si>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</si>
  <si>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</si>
  <si>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</si>
  <si>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</si>
  <si>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</si>
  <si>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</si>
  <si>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</si>
  <si>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</si>
  <si>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</si>
  <si>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</si>
  <si>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</si>
  <si>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</si>
  <si>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</si>
  <si>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</si>
  <si>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</si>
  <si>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</si>
  <si>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</si>
  <si>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</si>
  <si>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</si>
  <si>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</si>
  <si>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</si>
  <si>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</si>
  <si>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</si>
  <si>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</si>
  <si>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</si>
  <si>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</si>
  <si>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</si>
  <si>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</si>
  <si>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</si>
  <si>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</si>
  <si>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</si>
  <si>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</si>
  <si>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</si>
  <si>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</si>
  <si>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</si>
  <si>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</si>
  <si>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</si>
  <si>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</si>
  <si>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</si>
  <si>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</si>
  <si>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</si>
  <si>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</si>
  <si>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</si>
  <si>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</si>
  <si>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</si>
  <si>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</si>
  <si>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</si>
  <si>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</si>
  <si>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</si>
  <si>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</si>
  <si>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</si>
  <si>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</si>
  <si>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</si>
  <si>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</si>
  <si>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</si>
  <si>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</si>
  <si>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</si>
  <si>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</si>
  <si>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</si>
  <si>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</si>
  <si>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</si>
  <si>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</si>
  <si>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</si>
  <si>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</si>
  <si>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</si>
  <si>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</si>
  <si>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</si>
  <si>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</si>
  <si>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</si>
  <si>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</si>
  <si>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</si>
  <si>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</si>
  <si>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</si>
  <si>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</si>
  <si>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</si>
  <si>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</si>
  <si>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</si>
  <si>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</si>
  <si>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</si>
  <si>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</si>
  <si>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</si>
  <si>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</si>
  <si>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</si>
  <si>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</si>
  <si>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</si>
  <si>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</si>
  <si>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</si>
  <si>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</si>
  <si>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</si>
  <si>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</si>
  <si>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</si>
  <si>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</si>
  <si>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</si>
  <si>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</si>
  <si>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</si>
  <si>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</si>
  <si>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</si>
  <si>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</si>
  <si>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</si>
  <si>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</si>
  <si>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</si>
  <si>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</si>
  <si>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</si>
  <si>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</si>
  <si>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</si>
  <si>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</si>
  <si>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</si>
  <si>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</si>
  <si>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</si>
  <si>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</si>
  <si>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</si>
  <si>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</si>
  <si>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</si>
  <si>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</si>
  <si>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</si>
  <si>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</si>
  <si>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</si>
  <si>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</si>
  <si>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</si>
  <si>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</si>
  <si>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</si>
  <si>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</si>
  <si>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</si>
  <si>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</si>
  <si>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</si>
  <si>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</si>
  <si>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</si>
  <si>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</si>
  <si>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</si>
  <si>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</si>
  <si>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</si>
  <si>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</si>
  <si>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</si>
  <si>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</si>
  <si>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</si>
  <si>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</si>
  <si>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</si>
  <si>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</si>
  <si>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</si>
  <si>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</si>
  <si>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</si>
  <si>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</si>
  <si>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</si>
  <si>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</si>
  <si>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</si>
  <si>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</si>
  <si>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</si>
  <si>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</si>
  <si>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</si>
  <si>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</si>
  <si>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</si>
  <si>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</si>
  <si>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</si>
  <si>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</si>
  <si>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</si>
  <si>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</si>
  <si>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</si>
  <si>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</si>
  <si>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</si>
  <si>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</si>
  <si>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</si>
  <si>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</si>
  <si>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</si>
  <si>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</si>
  <si>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</si>
  <si>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</si>
  <si>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</si>
  <si>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</si>
  <si>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</si>
  <si>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</si>
  <si>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</si>
  <si>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</si>
  <si>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</si>
  <si>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</si>
  <si>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</si>
  <si>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</si>
  <si>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</si>
  <si>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</si>
  <si>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</si>
  <si>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</si>
  <si>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</si>
  <si>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</si>
  <si>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</si>
  <si>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</si>
  <si>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</si>
  <si>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</si>
  <si>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</si>
  <si>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</si>
  <si>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</si>
  <si>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</si>
  <si>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</si>
  <si>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</si>
  <si>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</si>
  <si>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</si>
  <si>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</si>
  <si>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</si>
  <si>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</si>
  <si>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</si>
  <si>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</si>
  <si>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</si>
  <si>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</si>
  <si>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</si>
  <si>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</si>
  <si>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</si>
  <si>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</si>
  <si>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</si>
  <si>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</si>
  <si>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</si>
  <si>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</si>
  <si>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</si>
  <si>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</si>
  <si>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</si>
  <si>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</si>
  <si>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</si>
  <si>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</si>
  <si>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</si>
  <si>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</si>
  <si>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</si>
  <si>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</si>
  <si>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</si>
  <si>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</si>
  <si>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</si>
  <si>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</si>
  <si>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</si>
  <si>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</si>
  <si>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</si>
  <si>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</si>
  <si>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</si>
  <si>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</si>
  <si>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</si>
  <si>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</si>
  <si>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</si>
  <si>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</si>
  <si>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</si>
  <si>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</si>
  <si>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</si>
  <si>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</si>
  <si>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</si>
  <si>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</si>
  <si>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</si>
  <si>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</si>
  <si>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</si>
  <si>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</si>
  <si>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</si>
  <si>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</si>
  <si>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</si>
  <si>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</si>
  <si>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</si>
  <si>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</si>
  <si>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</si>
  <si>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</si>
  <si>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</si>
  <si>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</si>
  <si>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</si>
  <si>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</si>
  <si>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</si>
  <si>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</si>
  <si>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</si>
  <si>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</si>
  <si>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</si>
  <si>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</si>
  <si>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</si>
  <si>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</si>
  <si>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</si>
  <si>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</si>
  <si>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</si>
  <si>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</si>
  <si>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</si>
  <si>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</si>
  <si>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</si>
  <si>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</si>
  <si>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</si>
  <si>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</si>
  <si>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</si>
  <si>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</si>
  <si>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</si>
  <si>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</si>
  <si>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</si>
  <si>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</si>
  <si>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</si>
  <si>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</si>
  <si>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</si>
  <si>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</si>
  <si>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</si>
  <si>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</si>
  <si>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</si>
  <si>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</si>
  <si>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</si>
  <si>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</si>
  <si>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</si>
  <si>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</si>
  <si>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</si>
  <si>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</si>
  <si>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</si>
  <si>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</si>
  <si>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</si>
  <si>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</si>
  <si>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</si>
  <si>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</si>
  <si>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</si>
  <si>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</si>
  <si>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</si>
  <si>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</si>
  <si>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</si>
  <si>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</si>
  <si>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</si>
  <si>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</si>
  <si>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</si>
  <si>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</si>
  <si>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</si>
  <si>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</si>
  <si>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</si>
  <si>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</si>
  <si>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</si>
  <si>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</si>
  <si>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</si>
  <si>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</si>
  <si>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</si>
  <si>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</si>
  <si>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</si>
  <si>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</si>
  <si>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</si>
  <si>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</si>
  <si>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</si>
  <si>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</si>
  <si>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</si>
  <si>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</si>
  <si>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</si>
  <si>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</si>
  <si>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</si>
  <si>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</si>
  <si>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</si>
  <si>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</si>
  <si>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</si>
  <si>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</si>
  <si>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</si>
  <si>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</si>
  <si>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</si>
  <si>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</si>
  <si>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</si>
  <si>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</si>
  <si>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</si>
  <si>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</si>
  <si>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</si>
  <si>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</si>
  <si>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</si>
  <si>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</si>
  <si>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</si>
  <si>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</si>
  <si>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</si>
  <si>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</si>
  <si>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</si>
  <si>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</si>
  <si>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</si>
  <si>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</si>
  <si>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</si>
  <si>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</si>
  <si>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</si>
  <si>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</si>
  <si>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</si>
  <si>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</si>
  <si>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</si>
  <si>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</si>
  <si>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</si>
  <si>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</si>
  <si>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</si>
  <si>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</si>
  <si>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</si>
  <si>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</si>
  <si>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</si>
  <si>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</si>
  <si>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</si>
  <si>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</si>
  <si>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</si>
  <si>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</si>
  <si>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</si>
  <si>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</si>
  <si>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</si>
  <si>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</si>
  <si>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</si>
  <si>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</si>
  <si>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</si>
  <si>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</si>
  <si>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</si>
  <si>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</si>
  <si>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</si>
  <si>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</si>
  <si>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</si>
  <si>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</si>
  <si>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</si>
  <si>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</si>
  <si>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</si>
  <si>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</si>
  <si>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</si>
  <si>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</si>
  <si>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</si>
  <si>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</si>
  <si>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</si>
  <si>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</si>
  <si>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</si>
  <si>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</si>
  <si>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</si>
  <si>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</si>
  <si>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</si>
  <si>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</si>
  <si>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</si>
  <si>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</si>
  <si>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</si>
  <si>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</si>
  <si>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</si>
  <si>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</si>
  <si>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</si>
  <si>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</si>
  <si>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</si>
  <si>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</si>
  <si>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</si>
  <si>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</si>
  <si>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</si>
  <si>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</si>
  <si>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</si>
  <si>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</si>
  <si>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</si>
  <si>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</si>
  <si>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</si>
  <si>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</si>
  <si>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</si>
  <si>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</si>
  <si>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</si>
  <si>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</si>
  <si>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</si>
  <si>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</si>
  <si>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</si>
  <si>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</si>
  <si>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</si>
  <si>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</si>
  <si>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</si>
  <si>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</si>
  <si>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</si>
  <si>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</si>
  <si>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</si>
  <si>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</si>
  <si>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</si>
  <si>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</si>
  <si>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</si>
  <si>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</si>
  <si>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</si>
  <si>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</si>
  <si>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</si>
  <si>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</si>
  <si>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</si>
  <si>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</si>
  <si>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</si>
  <si>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</si>
  <si>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</si>
  <si>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</si>
  <si>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</si>
  <si>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</si>
  <si>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</si>
  <si>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</si>
  <si>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</si>
  <si>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</si>
  <si>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</si>
  <si>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</si>
  <si>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</si>
  <si>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</si>
  <si>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</si>
  <si>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</si>
  <si>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</si>
  <si>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</si>
  <si>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</si>
  <si>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</si>
  <si>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</si>
  <si>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</si>
  <si>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</si>
  <si>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</si>
  <si>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</si>
  <si>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</si>
  <si>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</si>
  <si>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</si>
  <si>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</si>
  <si>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</si>
  <si>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</si>
  <si>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</si>
  <si>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</si>
  <si>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</si>
  <si>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</si>
  <si>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</si>
  <si>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</si>
  <si>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</si>
  <si>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</si>
  <si>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</si>
  <si>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</si>
  <si>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</si>
  <si>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</si>
  <si>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</si>
  <si>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</si>
  <si>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</si>
  <si>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</si>
  <si>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</si>
  <si>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</si>
  <si>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</si>
  <si>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</si>
  <si>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</si>
  <si>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</si>
  <si>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</si>
  <si>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</si>
  <si>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</si>
  <si>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</si>
  <si>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</si>
  <si>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</si>
  <si>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</si>
  <si>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</si>
  <si>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</si>
  <si>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</si>
  <si>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</si>
  <si>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</si>
  <si>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</si>
  <si>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</si>
  <si>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</si>
  <si>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</si>
  <si>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</si>
  <si>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</si>
  <si>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</si>
  <si>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</si>
  <si>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</si>
  <si>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</si>
  <si>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</si>
  <si>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</si>
  <si>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</si>
  <si>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</si>
  <si>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</si>
  <si>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</si>
  <si>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</si>
  <si>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</si>
  <si>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</si>
  <si>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</si>
  <si>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</si>
  <si>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</si>
  <si>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</si>
  <si>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</si>
  <si>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</si>
  <si>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</si>
  <si>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</si>
  <si>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</si>
  <si>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</si>
  <si>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</si>
  <si>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</si>
  <si>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</si>
  <si>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</si>
  <si>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</si>
  <si>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</si>
  <si>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</si>
  <si>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</si>
  <si>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</si>
  <si>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</si>
  <si>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</si>
  <si>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</si>
  <si>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</si>
  <si>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</si>
  <si>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</si>
  <si>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</si>
  <si>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</si>
  <si>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</si>
  <si>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</si>
  <si>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</si>
  <si>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</si>
  <si>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</si>
  <si>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</si>
  <si>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</si>
  <si>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</si>
  <si>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</si>
  <si>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</si>
  <si>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</si>
  <si>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</si>
  <si>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</si>
  <si>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</si>
  <si>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</si>
  <si>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</si>
  <si>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</si>
  <si>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</si>
  <si>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</si>
  <si>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</si>
  <si>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</si>
  <si>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</si>
  <si>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</si>
  <si>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</si>
  <si>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</si>
  <si>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</si>
  <si>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</si>
  <si>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</si>
  <si>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</si>
  <si>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</si>
  <si>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</si>
  <si>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</si>
  <si>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</si>
  <si>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</si>
  <si>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</si>
  <si>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</si>
  <si>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</si>
  <si>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</si>
  <si>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</si>
  <si>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</si>
  <si>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</si>
  <si>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</si>
  <si>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</si>
  <si>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</si>
  <si>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</si>
  <si>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</si>
  <si>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</si>
  <si>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</si>
  <si>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</si>
  <si>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</si>
  <si>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</si>
  <si>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</si>
  <si>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</si>
  <si>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</si>
  <si>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</si>
  <si>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</si>
  <si>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</si>
  <si>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</si>
  <si>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</si>
  <si>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</si>
  <si>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</si>
  <si>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</si>
  <si>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</si>
  <si>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</si>
  <si>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</si>
  <si>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</si>
  <si>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</si>
  <si>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</si>
  <si>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</si>
  <si>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</si>
  <si>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</si>
  <si>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</si>
  <si>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</si>
  <si>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</si>
  <si>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</si>
  <si>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</si>
  <si>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</si>
  <si>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</si>
  <si>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</si>
  <si>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</si>
  <si>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</si>
  <si>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</si>
  <si>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</si>
  <si>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</si>
  <si>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</si>
  <si>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</si>
  <si>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</si>
  <si>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</si>
  <si>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</si>
  <si>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</si>
  <si>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</si>
  <si>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</si>
  <si>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</si>
  <si>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</si>
  <si>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</si>
  <si>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</si>
  <si>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</si>
  <si>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</si>
  <si>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</si>
  <si>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</si>
  <si>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</si>
  <si>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</si>
  <si>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</si>
  <si>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</si>
  <si>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</si>
  <si>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</si>
  <si>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</si>
  <si>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</si>
  <si>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</si>
  <si>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</si>
  <si>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</si>
  <si>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</si>
  <si>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</si>
  <si>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</si>
  <si>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</si>
  <si>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</si>
  <si>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</si>
  <si>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</si>
  <si>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</si>
  <si>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</si>
  <si>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</si>
  <si>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</si>
  <si>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</si>
  <si>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</si>
  <si>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</si>
  <si>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</si>
  <si>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</si>
  <si>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</si>
  <si>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</si>
  <si>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</si>
  <si>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</si>
  <si>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</si>
  <si>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</si>
  <si>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</si>
  <si>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</si>
  <si>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</si>
  <si>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</si>
  <si>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</si>
  <si>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</si>
  <si>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</si>
  <si>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</si>
  <si>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</si>
  <si>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</si>
  <si>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</si>
  <si>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</si>
  <si>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</si>
  <si>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</si>
  <si>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</si>
  <si>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</si>
  <si>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</si>
  <si>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</si>
  <si>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</si>
  <si>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</si>
  <si>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</si>
  <si>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</si>
  <si>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</si>
  <si>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</si>
  <si>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</si>
  <si>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</si>
  <si>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</si>
  <si>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</si>
  <si>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</si>
  <si>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</si>
  <si>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</si>
  <si>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</si>
  <si>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</si>
  <si>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</si>
  <si>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</si>
  <si>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</si>
  <si>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</si>
  <si>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</si>
  <si>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</si>
  <si>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</si>
  <si>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</si>
  <si>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</si>
  <si>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</si>
  <si>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</si>
  <si>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</si>
  <si>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</si>
  <si>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</si>
  <si>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</si>
  <si>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</si>
  <si>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</si>
  <si>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</si>
  <si>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</si>
  <si>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</si>
  <si>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</si>
  <si>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</si>
  <si>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</si>
  <si>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</si>
  <si>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</si>
  <si>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</si>
  <si>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</si>
  <si>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</si>
  <si>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</si>
  <si>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</si>
  <si>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</si>
  <si>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</si>
  <si>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</si>
  <si>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</si>
  <si>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</si>
  <si>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</si>
  <si>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</si>
  <si>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</si>
  <si>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</si>
  <si>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</si>
  <si>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</si>
  <si>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</si>
  <si>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</si>
  <si>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</si>
  <si>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</si>
  <si>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</si>
  <si>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</si>
  <si>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</si>
  <si>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</si>
  <si>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</si>
  <si>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</si>
  <si>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</si>
  <si>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</si>
  <si>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</si>
  <si>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</si>
  <si>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</si>
  <si>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</si>
  <si>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</si>
  <si>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</si>
  <si>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</si>
  <si>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</si>
  <si>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</si>
  <si>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</si>
  <si>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</si>
  <si>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</si>
  <si>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</si>
  <si>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</si>
  <si>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</si>
  <si>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</si>
  <si>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</si>
  <si>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</si>
  <si>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</si>
  <si>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</si>
  <si>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</si>
  <si>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</si>
  <si>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</si>
  <si>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</si>
  <si>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</si>
  <si>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</si>
  <si>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</si>
  <si>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</si>
  <si>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</si>
  <si>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</si>
  <si>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</si>
  <si>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</si>
  <si>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</si>
  <si>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</si>
  <si>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</si>
  <si>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</si>
  <si>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</si>
  <si>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</si>
  <si>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</si>
  <si>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</si>
  <si>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</si>
  <si>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</si>
  <si>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</si>
  <si>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</si>
  <si>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</si>
  <si>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</si>
  <si>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</si>
  <si>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</si>
  <si>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</si>
  <si>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</si>
  <si>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</si>
  <si>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</si>
  <si>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</si>
  <si>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</si>
  <si>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</si>
  <si>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</si>
  <si>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</si>
  <si>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</si>
  <si>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</si>
  <si>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</si>
  <si>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</si>
  <si>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</si>
  <si>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</si>
  <si>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</si>
  <si>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</si>
  <si>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</si>
  <si>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</si>
  <si>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</si>
  <si>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</si>
  <si>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</si>
  <si>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</si>
  <si>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</si>
  <si>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</si>
  <si>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</si>
  <si>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</si>
  <si>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</si>
  <si>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</si>
  <si>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</si>
  <si>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</si>
  <si>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</si>
  <si>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</si>
  <si>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</si>
  <si>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</si>
  <si>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</si>
  <si>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</si>
  <si>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</si>
  <si>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</si>
  <si>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</si>
  <si>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</si>
  <si>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</si>
  <si>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</si>
  <si>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</si>
  <si>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</si>
  <si>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</si>
  <si>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</si>
  <si>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</si>
  <si>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</si>
  <si>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</si>
  <si>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</si>
  <si>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</si>
  <si>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</si>
  <si>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</si>
  <si>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</si>
  <si>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</si>
  <si>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</si>
  <si>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</si>
  <si>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</si>
  <si>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</si>
  <si>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</si>
  <si>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</si>
  <si>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</si>
  <si>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</si>
  <si>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</si>
  <si>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</si>
  <si>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</si>
  <si>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</si>
  <si>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</si>
  <si>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</si>
  <si>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</si>
  <si>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</si>
  <si>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</si>
  <si>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</si>
  <si>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</si>
  <si>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</si>
  <si>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</si>
  <si>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</si>
  <si>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</si>
  <si>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</si>
  <si>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</si>
  <si>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</si>
  <si>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</si>
  <si>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</si>
  <si>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</si>
  <si>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</si>
  <si>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</si>
  <si>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</si>
  <si>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</si>
  <si>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</si>
  <si>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</si>
  <si>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</si>
  <si>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</si>
  <si>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</si>
  <si>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</si>
  <si>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</si>
  <si>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</si>
  <si>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</si>
  <si>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</si>
  <si>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</si>
  <si>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</si>
  <si>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</si>
  <si>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</si>
  <si>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</si>
  <si>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</si>
  <si>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</si>
  <si>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</si>
  <si>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</si>
  <si>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</si>
  <si>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</si>
  <si>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</si>
  <si>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</si>
  <si>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</si>
  <si>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</si>
  <si>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</si>
  <si>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</si>
  <si>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</si>
  <si>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</si>
  <si>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</si>
  <si>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</si>
  <si>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</si>
  <si>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</si>
  <si>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</si>
  <si>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</si>
  <si>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</si>
  <si>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</si>
  <si>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</si>
  <si>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</si>
  <si>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</si>
  <si>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</si>
  <si>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</si>
  <si>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</si>
  <si>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</si>
  <si>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</si>
  <si>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</si>
  <si>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</si>
  <si>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</si>
  <si>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</si>
  <si>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</si>
  <si>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</si>
  <si>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</si>
  <si>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</si>
  <si>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</si>
  <si>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</si>
  <si>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</si>
  <si>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</si>
  <si>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</si>
  <si>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</si>
  <si>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</si>
  <si>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</si>
  <si>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</si>
  <si>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</si>
  <si>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</si>
  <si>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</si>
  <si>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</si>
  <si>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</si>
  <si>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</si>
  <si>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</si>
  <si>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</si>
  <si>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</si>
  <si>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</si>
  <si>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</si>
  <si>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</si>
  <si>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</si>
  <si>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</si>
  <si>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</si>
  <si>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</si>
  <si>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</si>
  <si>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</si>
  <si>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</si>
  <si>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</si>
  <si>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</si>
  <si>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</si>
  <si>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</si>
  <si>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</si>
  <si>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</si>
  <si>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</si>
  <si>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</si>
  <si>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</si>
  <si>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</si>
  <si>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</si>
  <si>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</si>
  <si>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</si>
  <si>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</si>
  <si>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</si>
  <si>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</si>
  <si>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</si>
  <si>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</si>
  <si>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</si>
  <si>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</si>
  <si>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</si>
  <si>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</si>
  <si>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</si>
  <si>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</si>
  <si>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</si>
  <si>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</si>
  <si>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</si>
  <si>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</si>
  <si>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</si>
  <si>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</si>
  <si>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</si>
  <si>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</si>
  <si>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</si>
  <si>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</si>
  <si>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</si>
  <si>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</si>
  <si>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</si>
  <si>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</si>
  <si>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</si>
  <si>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</si>
  <si>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</si>
  <si>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</si>
  <si>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</si>
  <si>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</si>
  <si>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</si>
  <si>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</si>
  <si>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</si>
  <si>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</si>
  <si>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</si>
  <si>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</si>
  <si>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</si>
  <si>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</si>
  <si>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</si>
  <si>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</si>
  <si>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</si>
  <si>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</si>
  <si>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</si>
  <si>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</si>
  <si>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</si>
  <si>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</si>
  <si>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</si>
  <si>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</si>
  <si>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</si>
  <si>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</si>
  <si>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</si>
  <si>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</si>
  <si>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</si>
  <si>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</si>
  <si>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</si>
  <si>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</si>
  <si>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</si>
  <si>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</si>
  <si>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</si>
  <si>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</si>
  <si>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</si>
  <si>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</si>
  <si>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</si>
  <si>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</si>
  <si>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</si>
  <si>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</si>
  <si>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</si>
  <si>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</si>
  <si>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</si>
  <si>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</si>
  <si>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</si>
  <si>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</si>
  <si>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</si>
  <si>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</si>
  <si>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</si>
  <si>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</si>
  <si>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</si>
  <si>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</si>
  <si>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</si>
  <si>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</si>
  <si>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</si>
  <si>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</si>
  <si>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</si>
  <si>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</si>
  <si>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</si>
  <si>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</si>
  <si>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</si>
  <si>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</si>
  <si>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</si>
  <si>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</si>
  <si>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</si>
  <si>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</si>
  <si>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</si>
  <si>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</si>
  <si>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</si>
  <si>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</si>
  <si>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</si>
  <si>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</si>
  <si>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</si>
  <si>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</si>
  <si>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</si>
  <si>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</si>
  <si>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</si>
  <si>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</si>
  <si>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</si>
  <si>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</si>
  <si>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</si>
  <si>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</si>
  <si>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</si>
  <si>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</si>
  <si>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</si>
  <si>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</si>
  <si>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</si>
  <si>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</si>
  <si>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</si>
  <si>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</si>
  <si>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</si>
  <si>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</si>
  <si>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</si>
  <si>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</si>
  <si>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</si>
  <si>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</si>
  <si>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</si>
  <si>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</si>
  <si>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</si>
  <si>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</si>
  <si>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</si>
  <si>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</si>
  <si>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</si>
  <si>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</si>
  <si>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</si>
  <si>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</si>
  <si>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</si>
  <si>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</si>
  <si>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</si>
  <si>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</si>
  <si>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</si>
  <si>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</si>
  <si>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</si>
  <si>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</si>
  <si>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</si>
  <si>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</si>
  <si>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</si>
  <si>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</si>
  <si>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</si>
  <si>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</si>
  <si>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</si>
  <si>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</si>
  <si>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</si>
  <si>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</si>
  <si>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</si>
  <si>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</si>
  <si>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</si>
  <si>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</si>
  <si>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</si>
  <si>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</si>
  <si>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</si>
  <si>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</si>
  <si>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</si>
  <si>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</si>
  <si>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</si>
  <si>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</si>
  <si>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</si>
  <si>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</si>
  <si>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</si>
  <si>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</si>
  <si>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</si>
  <si>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</si>
  <si>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</si>
  <si>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</si>
  <si>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</si>
  <si>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</si>
  <si>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</si>
  <si>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</si>
  <si>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</si>
  <si>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</si>
  <si>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</si>
  <si>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</si>
  <si>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</si>
  <si>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</si>
  <si>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</si>
  <si>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</si>
  <si>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</si>
  <si>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</si>
  <si>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</si>
  <si>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</si>
  <si>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</si>
  <si>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</si>
  <si>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</si>
  <si>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</si>
  <si>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</si>
  <si>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</si>
  <si>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</si>
  <si>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</si>
  <si>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</si>
  <si>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</si>
  <si>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</si>
  <si>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</si>
  <si>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</si>
  <si>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</si>
  <si>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</si>
  <si>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</si>
  <si>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</si>
  <si>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</si>
  <si>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</si>
  <si>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</si>
  <si>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</si>
  <si>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</si>
  <si>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</si>
  <si>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</si>
  <si>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</si>
  <si>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</si>
  <si>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</si>
  <si>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</si>
  <si>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</si>
  <si>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</si>
  <si>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</si>
  <si>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</si>
  <si>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</si>
  <si>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</si>
  <si>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</si>
  <si>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</si>
  <si>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</si>
  <si>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</si>
  <si>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</si>
  <si>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</si>
  <si>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</si>
  <si>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</si>
  <si>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</si>
  <si>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</si>
  <si>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</si>
  <si>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</si>
  <si>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</si>
  <si>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</si>
  <si>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</si>
  <si>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</si>
  <si>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</si>
  <si>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</si>
  <si>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</si>
  <si>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</si>
  <si>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</si>
  <si>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</si>
  <si>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</si>
  <si>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</si>
  <si>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</si>
  <si>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</si>
  <si>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</si>
  <si>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</si>
  <si>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</si>
  <si>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</si>
  <si>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</si>
  <si>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</si>
  <si>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</si>
  <si>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</si>
  <si>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</si>
  <si>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</si>
  <si>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</si>
  <si>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</si>
  <si>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</si>
  <si>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</si>
  <si>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</si>
  <si>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</si>
  <si>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</si>
  <si>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</si>
  <si>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</si>
  <si>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</si>
  <si>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</si>
  <si>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</si>
  <si>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</si>
  <si>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</si>
  <si>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</si>
  <si>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</si>
  <si>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</si>
  <si>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</si>
  <si>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</si>
  <si>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</si>
  <si>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</si>
  <si>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</si>
  <si>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</si>
  <si>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</si>
  <si>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</si>
  <si>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</si>
  <si>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</si>
  <si>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</si>
  <si>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</si>
  <si>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</si>
  <si>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</si>
  <si>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</si>
  <si>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</si>
  <si>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</si>
  <si>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</si>
  <si>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</si>
  <si>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</si>
  <si>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</si>
  <si>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</si>
  <si>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</si>
  <si>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</si>
  <si>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</si>
  <si>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</si>
  <si>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</si>
  <si>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</si>
  <si>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</si>
  <si>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</si>
  <si>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</si>
  <si>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</si>
  <si>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</si>
  <si>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</si>
  <si>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</si>
  <si>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</si>
  <si>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</si>
  <si>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</si>
  <si>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</si>
  <si>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</si>
  <si>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</si>
  <si>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</si>
  <si>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</si>
  <si>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</si>
  <si>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</si>
  <si>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</si>
  <si>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</si>
  <si>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</si>
  <si>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</si>
  <si>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</si>
  <si>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</si>
  <si>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</si>
  <si>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</si>
  <si>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</si>
  <si>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</si>
  <si>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</si>
  <si>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</si>
  <si>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</si>
  <si>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</si>
  <si>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</si>
  <si>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</si>
  <si>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</si>
  <si>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</si>
  <si>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</si>
  <si>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</si>
  <si>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</si>
  <si>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</si>
  <si>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</si>
  <si>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</si>
  <si>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</si>
  <si>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</si>
  <si>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</si>
  <si>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</si>
  <si>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</si>
  <si>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</si>
  <si>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</si>
  <si>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</si>
  <si>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</si>
  <si>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</si>
  <si>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</si>
  <si>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</si>
  <si>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</si>
  <si>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</si>
  <si>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</si>
  <si>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</si>
  <si>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</si>
  <si>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</si>
  <si>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</si>
  <si>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</si>
  <si>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</si>
  <si>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</si>
  <si>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</si>
  <si>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</si>
  <si>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</si>
  <si>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</si>
  <si>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</si>
  <si>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</si>
  <si>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</si>
  <si>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</si>
  <si>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</si>
  <si>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</si>
  <si>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</si>
  <si>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</si>
  <si>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</si>
  <si>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</si>
  <si>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</si>
  <si>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</si>
  <si>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</si>
  <si>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</si>
  <si>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</si>
  <si>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</si>
  <si>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</si>
  <si>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</si>
  <si>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</si>
  <si>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</si>
  <si>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</si>
  <si>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</si>
  <si>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</si>
  <si>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</si>
  <si>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</si>
  <si>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</si>
  <si>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</si>
  <si>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</si>
  <si>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</si>
  <si>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</si>
  <si>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</si>
  <si>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</si>
  <si>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</si>
  <si>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</si>
  <si>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</si>
  <si>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</si>
  <si>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</si>
  <si>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</si>
  <si>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</si>
  <si>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</si>
  <si>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</si>
  <si>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</si>
  <si>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</si>
  <si>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</si>
  <si>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</si>
  <si>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</si>
  <si>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</si>
  <si>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</si>
  <si>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</si>
  <si>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</si>
  <si>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</si>
  <si>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</si>
  <si>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</si>
  <si>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</si>
  <si>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</si>
  <si>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</si>
  <si>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</si>
  <si>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</si>
  <si>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</si>
  <si>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</si>
  <si>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</si>
  <si>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</si>
  <si>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</si>
  <si>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</si>
  <si>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</si>
  <si>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</si>
  <si>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</si>
  <si>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</si>
  <si>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</si>
  <si>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</si>
  <si>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</si>
  <si>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</si>
  <si>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</si>
  <si>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</si>
  <si>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</si>
  <si>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</si>
  <si>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</si>
  <si>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</si>
  <si>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</si>
  <si>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</si>
  <si>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</si>
  <si>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</si>
  <si>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</si>
  <si>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</si>
  <si>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</si>
  <si>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</si>
  <si>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</si>
  <si>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</si>
  <si>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</si>
  <si>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</si>
  <si>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</si>
  <si>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</si>
  <si>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</si>
  <si>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</si>
  <si>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</si>
  <si>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</si>
  <si>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</si>
  <si>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</si>
  <si>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</si>
  <si>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</si>
  <si>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</si>
  <si>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</si>
  <si>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</si>
  <si>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</si>
  <si>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</si>
  <si>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</si>
  <si>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</si>
  <si>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</si>
  <si>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</si>
  <si>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</si>
  <si>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</si>
  <si>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</si>
  <si>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</si>
  <si>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</si>
  <si>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</si>
  <si>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</si>
  <si>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</si>
  <si>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</si>
  <si>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</si>
  <si>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</si>
  <si>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</si>
  <si>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</si>
  <si>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</si>
  <si>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</si>
  <si>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</si>
  <si>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</si>
  <si>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</si>
  <si>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</si>
  <si>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</si>
  <si>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</si>
  <si>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</si>
  <si>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</si>
  <si>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</si>
  <si>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</si>
  <si>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</si>
  <si>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</si>
  <si>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</si>
  <si>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</si>
  <si>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</si>
  <si>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</si>
  <si>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</si>
  <si>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</si>
  <si>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</si>
  <si>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</si>
  <si>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</si>
  <si>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</si>
  <si>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</si>
  <si>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</si>
  <si>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</si>
  <si>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</si>
  <si>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</si>
  <si>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</si>
  <si>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</si>
  <si>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</si>
  <si>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</si>
  <si>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</si>
  <si>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</si>
  <si>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</si>
  <si>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</si>
  <si>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</si>
  <si>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</si>
  <si>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</si>
  <si>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</si>
  <si>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</si>
  <si>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</si>
  <si>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</si>
  <si>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</si>
  <si>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</si>
  <si>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</si>
  <si>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</si>
  <si>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</si>
  <si>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</si>
  <si>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</si>
  <si>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</si>
  <si>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</si>
  <si>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</si>
  <si>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</si>
  <si>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</si>
  <si>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</si>
  <si>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</si>
  <si>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</si>
  <si>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</si>
  <si>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</si>
  <si>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</si>
  <si>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</si>
  <si>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</si>
  <si>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</si>
  <si>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</si>
  <si>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</si>
  <si>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</si>
  <si>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</si>
  <si>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</si>
  <si>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</si>
  <si>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</si>
  <si>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</si>
  <si>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</si>
  <si>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</si>
  <si>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</si>
  <si>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</si>
  <si>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</si>
  <si>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</si>
  <si>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</si>
  <si>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</si>
  <si>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</si>
  <si>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</si>
  <si>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</si>
  <si>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</si>
  <si>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</si>
  <si>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</si>
  <si>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</si>
  <si>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</si>
  <si>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</si>
  <si>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</si>
  <si>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</si>
  <si>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</si>
  <si>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</si>
  <si>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</si>
  <si>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</si>
  <si>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</si>
  <si>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</si>
  <si>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</si>
  <si>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</si>
  <si>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</si>
  <si>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</si>
  <si>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</si>
  <si>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</si>
  <si>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</si>
  <si>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</si>
  <si>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</si>
  <si>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</si>
  <si>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</si>
  <si>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</si>
  <si>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</si>
  <si>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</si>
  <si>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</si>
  <si>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</si>
  <si>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</si>
  <si>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</si>
  <si>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</si>
  <si>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</si>
  <si>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</si>
  <si>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</si>
  <si>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</si>
  <si>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</si>
  <si>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</si>
  <si>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</si>
  <si>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</si>
  <si>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</si>
  <si>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</si>
  <si>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</si>
  <si>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</si>
  <si>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</si>
  <si>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</si>
  <si>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</si>
  <si>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</si>
  <si>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</si>
  <si>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</si>
  <si>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</si>
  <si>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</si>
  <si>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</si>
  <si>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</si>
  <si>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</si>
  <si>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</si>
  <si>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</si>
  <si>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</si>
  <si>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</si>
  <si>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</si>
  <si>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</si>
  <si>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</si>
  <si>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</si>
  <si>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</si>
  <si>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</si>
  <si>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</si>
  <si>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</si>
  <si>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</si>
  <si>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</si>
  <si>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</si>
  <si>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</si>
  <si>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</si>
  <si>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</si>
  <si>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</si>
  <si>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</si>
  <si>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</si>
  <si>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</si>
  <si>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</si>
  <si>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</si>
  <si>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</si>
  <si>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</si>
  <si>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</si>
  <si>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</si>
  <si>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</si>
  <si>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</si>
  <si>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</si>
  <si>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</si>
  <si>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</si>
  <si>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</si>
  <si>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</si>
  <si>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</si>
  <si>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</si>
  <si>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</si>
  <si>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</si>
  <si>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</si>
  <si>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</si>
  <si>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</si>
  <si>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</si>
  <si>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</si>
  <si>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</si>
  <si>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</si>
  <si>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</si>
  <si>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</si>
  <si>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</si>
  <si>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</si>
  <si>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</si>
  <si>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</si>
  <si>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</si>
  <si>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</si>
  <si>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</si>
  <si>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</si>
  <si>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</si>
  <si>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</si>
  <si>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</si>
  <si>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</si>
  <si>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</si>
  <si>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</si>
  <si>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</si>
  <si>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</si>
  <si>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</si>
  <si>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</si>
  <si>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</si>
  <si>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</si>
  <si>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</si>
  <si>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</si>
  <si>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</si>
  <si>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</si>
  <si>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</si>
  <si>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</si>
  <si>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</si>
  <si>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</si>
  <si>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</si>
  <si>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</si>
  <si>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</si>
  <si>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</si>
  <si>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</si>
  <si>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</si>
  <si>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</si>
  <si>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</si>
  <si>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</si>
  <si>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</si>
  <si>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</si>
  <si>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</si>
  <si>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</si>
  <si>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</si>
  <si>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</si>
  <si>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</si>
  <si>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</si>
  <si>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</si>
  <si>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</si>
  <si>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</si>
  <si>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</si>
  <si>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</si>
  <si>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</si>
  <si>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</si>
  <si>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</si>
  <si>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</si>
  <si>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</si>
  <si>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</si>
  <si>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</si>
  <si>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</si>
  <si>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</si>
  <si>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</si>
  <si>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</si>
  <si>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</si>
  <si>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</si>
  <si>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</si>
  <si>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</si>
  <si>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</si>
  <si>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</si>
  <si>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</si>
  <si>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</si>
  <si>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</si>
  <si>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</si>
  <si>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</si>
  <si>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</si>
  <si>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</si>
  <si>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</si>
  <si>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</si>
  <si>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</si>
  <si>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</si>
  <si>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</si>
  <si>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</si>
  <si>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</si>
  <si>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</si>
  <si>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</si>
  <si>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</si>
  <si>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</si>
  <si>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</si>
  <si>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</si>
  <si>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</si>
  <si>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</si>
  <si>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</si>
  <si>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</si>
  <si>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</si>
  <si>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</si>
  <si>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</si>
  <si>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</si>
  <si>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</si>
  <si>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</si>
  <si>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</si>
  <si>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</si>
  <si>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</si>
  <si>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</si>
  <si>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</si>
  <si>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</si>
  <si>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</si>
  <si>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</si>
  <si>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</si>
  <si>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</si>
  <si>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</si>
  <si>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</si>
  <si>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</si>
  <si>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</si>
  <si>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</si>
  <si>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</si>
  <si>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</si>
  <si>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</si>
  <si>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</si>
  <si>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</si>
  <si>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</si>
  <si>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</si>
  <si>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</si>
  <si>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</si>
  <si>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</si>
  <si>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</si>
  <si>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</si>
  <si>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</si>
  <si>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</si>
  <si>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</si>
  <si>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</si>
  <si>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</si>
  <si>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</si>
  <si>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</si>
  <si>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</si>
  <si>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</si>
  <si>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</si>
  <si>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</si>
  <si>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</si>
  <si>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</si>
  <si>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</si>
  <si>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</si>
  <si>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</si>
  <si>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</si>
  <si>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</si>
  <si>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</si>
  <si>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</si>
  <si>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</si>
  <si>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</si>
  <si>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</si>
  <si>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</si>
  <si>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</si>
  <si>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</si>
  <si>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</si>
  <si>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</si>
  <si>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</si>
  <si>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</si>
  <si>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</si>
  <si>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</si>
  <si>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</si>
  <si>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</si>
  <si>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</si>
  <si>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</si>
  <si>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</si>
  <si>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</si>
  <si>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</si>
  <si>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</si>
  <si>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</si>
  <si>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</si>
  <si>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</si>
  <si>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</si>
  <si>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</si>
  <si>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</si>
  <si>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</si>
  <si>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</si>
  <si>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</si>
  <si>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</si>
  <si>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</si>
  <si>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</si>
  <si>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</si>
  <si>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</si>
  <si>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</si>
  <si>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</si>
  <si>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</si>
  <si>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</si>
  <si>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</si>
  <si>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</si>
  <si>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</si>
  <si>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</si>
  <si>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</si>
  <si>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</si>
  <si>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</si>
  <si>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</si>
  <si>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</si>
  <si>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</si>
  <si>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</si>
  <si>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</si>
  <si>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</si>
  <si>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</si>
  <si>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</si>
  <si>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</si>
  <si>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</si>
  <si>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</si>
  <si>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</si>
  <si>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</si>
  <si>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</si>
  <si>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</si>
  <si>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</si>
  <si>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</si>
  <si>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</si>
  <si>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</si>
  <si>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</si>
  <si>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</si>
  <si>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</si>
  <si>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</si>
  <si>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</si>
  <si>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</si>
  <si>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</si>
  <si>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</si>
  <si>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</si>
  <si>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</si>
  <si>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</si>
  <si>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</si>
  <si>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</si>
  <si>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</si>
  <si>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</si>
  <si>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</si>
  <si>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</si>
  <si>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</si>
  <si>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</si>
  <si>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</si>
  <si>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</si>
  <si>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</si>
  <si>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</si>
  <si>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</si>
  <si>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</si>
  <si>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</si>
  <si>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</si>
  <si>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</si>
  <si>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</si>
  <si>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</si>
  <si>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</si>
  <si>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</si>
  <si>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</si>
  <si>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</si>
  <si>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</si>
  <si>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</si>
  <si>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</si>
  <si>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</si>
  <si>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</si>
  <si>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</si>
  <si>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</si>
  <si>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</si>
  <si>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</si>
  <si>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</si>
  <si>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</si>
  <si>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</si>
  <si>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</si>
  <si>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</si>
  <si>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</si>
  <si>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</si>
  <si>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</si>
  <si>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</si>
  <si>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</si>
  <si>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</si>
  <si>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</si>
  <si>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</si>
  <si>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</si>
  <si>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</si>
  <si>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</si>
  <si>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</si>
  <si>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</si>
  <si>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</si>
  <si>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</si>
  <si>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</si>
  <si>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</si>
  <si>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</si>
  <si>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</si>
  <si>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</si>
  <si>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</si>
  <si>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</si>
  <si>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</si>
  <si>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</si>
  <si>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</si>
  <si>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</si>
  <si>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</si>
  <si>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</si>
  <si>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</si>
  <si>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</si>
  <si>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</si>
  <si>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</si>
  <si>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</si>
  <si>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</si>
  <si>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</si>
  <si>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</si>
  <si>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</si>
  <si>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</si>
  <si>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</si>
  <si>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</si>
  <si>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</si>
  <si>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</si>
  <si>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</si>
  <si>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</si>
  <si>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</si>
  <si>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</si>
  <si>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</si>
  <si>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</si>
  <si>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</si>
  <si>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</si>
  <si>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</si>
  <si>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</si>
  <si>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</si>
  <si>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</si>
  <si>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</si>
  <si>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</si>
  <si>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</si>
  <si>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</si>
  <si>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</si>
  <si>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</si>
  <si>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</si>
  <si>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</si>
  <si>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</si>
  <si>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</si>
  <si>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</si>
  <si>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</si>
  <si>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</si>
  <si>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</si>
  <si>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</si>
  <si>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</si>
  <si>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</si>
  <si>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</si>
  <si>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</si>
  <si>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</si>
  <si>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</si>
  <si>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</si>
  <si>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</si>
  <si>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</si>
  <si>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</si>
  <si>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</si>
  <si>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</si>
  <si>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</si>
  <si>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</si>
  <si>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</si>
  <si>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</si>
  <si>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</si>
  <si>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</si>
  <si>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</si>
  <si>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</si>
  <si>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</si>
  <si>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</si>
  <si>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</si>
  <si>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</si>
  <si>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</si>
  <si>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</si>
  <si>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</si>
  <si>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</si>
  <si>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</si>
  <si>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</si>
  <si>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</si>
  <si>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</si>
  <si>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</si>
  <si>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</si>
  <si>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</si>
  <si>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</si>
  <si>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</si>
  <si>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</si>
  <si>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</si>
  <si>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</si>
  <si>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</si>
  <si>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</si>
  <si>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</si>
  <si>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</si>
  <si>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</si>
  <si>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</si>
  <si>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</si>
  <si>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</si>
  <si>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</si>
  <si>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</si>
  <si>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</si>
  <si>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</si>
  <si>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</si>
  <si>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</si>
  <si>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</si>
  <si>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</si>
  <si>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</si>
  <si>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</si>
  <si>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</si>
  <si>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</si>
  <si>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</si>
  <si>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</si>
  <si>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</si>
  <si>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</si>
  <si>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</si>
  <si>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</si>
  <si>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</si>
  <si>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</si>
  <si>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</si>
  <si>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</si>
  <si>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</si>
  <si>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</si>
  <si>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</si>
  <si>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</si>
  <si>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</si>
  <si>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</si>
  <si>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</si>
  <si>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</si>
  <si>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</si>
  <si>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</si>
  <si>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</si>
  <si>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</si>
  <si>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</si>
  <si>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</si>
  <si>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</si>
  <si>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</si>
  <si>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</si>
  <si>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</si>
  <si>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</si>
  <si>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</si>
  <si>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</si>
  <si>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</si>
  <si>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</si>
  <si>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</si>
  <si>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</si>
  <si>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</si>
  <si>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</si>
  <si>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</si>
  <si>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</si>
  <si>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</si>
  <si>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</si>
  <si>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</si>
  <si>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</si>
  <si>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</si>
  <si>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</si>
  <si>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</si>
  <si>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</si>
  <si>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</si>
  <si>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</si>
  <si>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</si>
  <si>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</si>
  <si>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</si>
  <si>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</si>
  <si>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</si>
  <si>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</si>
  <si>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</si>
  <si>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</si>
  <si>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</si>
  <si>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</si>
  <si>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</si>
  <si>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</si>
  <si>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</si>
  <si>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</si>
  <si>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</si>
  <si>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</si>
  <si>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</si>
  <si>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</si>
  <si>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</si>
  <si>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</si>
  <si>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</si>
  <si>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</si>
  <si>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</si>
  <si>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</si>
  <si>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</si>
  <si>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</si>
  <si>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</si>
  <si>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</si>
  <si>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</si>
  <si>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</si>
  <si>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</si>
  <si>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</si>
  <si>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</si>
  <si>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</si>
  <si>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</si>
  <si>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</si>
  <si>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</si>
  <si>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</si>
  <si>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</si>
  <si>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</si>
  <si>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</si>
  <si>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</si>
  <si>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</si>
  <si>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</si>
  <si>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</si>
  <si>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</si>
  <si>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</si>
  <si>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</si>
  <si>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</si>
  <si>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</si>
  <si>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</si>
  <si>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</si>
  <si>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</si>
  <si>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</si>
  <si>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</si>
  <si>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</si>
  <si>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</si>
  <si>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</si>
  <si>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</si>
  <si>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</si>
  <si>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</si>
  <si>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</si>
  <si>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</si>
  <si>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</si>
  <si>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</si>
  <si>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</si>
  <si>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</si>
  <si>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</si>
  <si>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</si>
  <si>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</si>
  <si>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</si>
  <si>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</si>
  <si>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</si>
  <si>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</si>
  <si>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</si>
  <si>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</si>
  <si>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</si>
  <si>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</si>
  <si>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</si>
  <si>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</si>
  <si>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</si>
  <si>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</si>
  <si>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</si>
  <si>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</si>
  <si>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</si>
  <si>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</si>
  <si>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</si>
  <si>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</si>
  <si>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</si>
  <si>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</si>
  <si>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</si>
  <si>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</si>
  <si>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</si>
  <si>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</si>
  <si>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</si>
  <si>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</si>
  <si>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</si>
  <si>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</si>
  <si>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</si>
  <si>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</si>
  <si>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</si>
  <si>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</si>
  <si>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</si>
  <si>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</si>
  <si>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</si>
  <si>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</si>
  <si>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</si>
  <si>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</si>
  <si>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</si>
  <si>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</si>
  <si>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</si>
  <si>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</si>
  <si>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</si>
  <si>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</si>
  <si>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</si>
  <si>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</si>
  <si>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</si>
  <si>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</si>
  <si>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</si>
  <si>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</si>
  <si>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</si>
  <si>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</si>
  <si>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</si>
  <si>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</si>
  <si>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</si>
  <si>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</si>
  <si>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</si>
  <si>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</si>
  <si>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</si>
  <si>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</si>
  <si>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</si>
  <si>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</si>
  <si>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</si>
  <si>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</si>
  <si>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</si>
  <si>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</si>
  <si>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</si>
  <si>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</si>
  <si>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</si>
  <si>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</si>
  <si>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</si>
  <si>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</si>
  <si>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</si>
  <si>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</si>
  <si>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</si>
  <si>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</si>
  <si>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</si>
  <si>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</si>
  <si>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</si>
  <si>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</si>
  <si>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</si>
  <si>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</si>
  <si>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</si>
  <si>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</si>
  <si>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</si>
  <si>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</si>
  <si>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</si>
  <si>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</si>
  <si>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</si>
  <si>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</si>
  <si>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</si>
  <si>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</si>
  <si>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</si>
  <si>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</si>
  <si>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</si>
  <si>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</si>
  <si>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</si>
  <si>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</si>
  <si>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</si>
  <si>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</si>
  <si>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</si>
  <si>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</si>
  <si>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</si>
  <si>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</si>
  <si>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</si>
  <si>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</si>
  <si>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</si>
  <si>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</si>
  <si>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</si>
  <si>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</si>
  <si>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</si>
  <si>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</si>
  <si>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</si>
  <si>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</si>
  <si>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</si>
  <si>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</si>
  <si>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</si>
  <si>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</si>
  <si>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</si>
  <si>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</si>
  <si>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</si>
  <si>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</si>
  <si>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</si>
  <si>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</si>
  <si>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</si>
  <si>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</si>
  <si>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</si>
  <si>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</si>
  <si>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</si>
  <si>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</si>
  <si>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</si>
  <si>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</si>
  <si>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</si>
  <si>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</si>
  <si>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</si>
  <si>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</si>
  <si>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</si>
  <si>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</si>
  <si>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</si>
  <si>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</si>
  <si>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</si>
  <si>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</si>
  <si>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</si>
  <si>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</si>
  <si>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</si>
  <si>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</si>
  <si>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</si>
  <si>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</si>
  <si>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</si>
  <si>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</si>
  <si>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</si>
  <si>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</si>
  <si>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</si>
  <si>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</si>
  <si>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</si>
  <si>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</si>
  <si>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</si>
  <si>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</si>
  <si>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</si>
  <si>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</si>
  <si>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</si>
  <si>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</si>
  <si>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</si>
  <si>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</si>
  <si>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</si>
  <si>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</si>
  <si>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</si>
  <si>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</si>
  <si>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</si>
  <si>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</si>
  <si>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</si>
  <si>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</si>
  <si>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</si>
  <si>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</si>
  <si>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</si>
  <si>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</si>
  <si>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</si>
  <si>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</si>
  <si>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</si>
  <si>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</si>
  <si>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</si>
  <si>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</si>
  <si>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</si>
  <si>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</si>
  <si>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</si>
  <si>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</si>
  <si>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</si>
  <si>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</si>
  <si>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</si>
  <si>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</si>
  <si>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</si>
  <si>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</si>
  <si>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</si>
  <si>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</si>
  <si>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</si>
  <si>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</si>
  <si>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</si>
  <si>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</si>
  <si>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</si>
  <si>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</si>
  <si>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</si>
  <si>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</si>
  <si>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</si>
  <si>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</si>
  <si>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</si>
  <si>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</si>
  <si>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</si>
  <si>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</si>
  <si>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</si>
  <si>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</si>
  <si>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</si>
  <si>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</si>
  <si>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</si>
  <si>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</si>
  <si>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</si>
  <si>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</si>
  <si>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</si>
  <si>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</si>
  <si>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</si>
  <si>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</si>
  <si>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</si>
  <si>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</si>
  <si>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</si>
  <si>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</si>
  <si>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</si>
  <si>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</si>
  <si>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</si>
  <si>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</si>
  <si>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</si>
  <si>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</si>
  <si>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</si>
  <si>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</si>
  <si>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</si>
  <si>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</si>
  <si>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</si>
  <si>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</si>
  <si>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</si>
  <si>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</si>
  <si>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</si>
  <si>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</si>
  <si>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</si>
  <si>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</si>
  <si>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</si>
  <si>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</si>
  <si>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</si>
  <si>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</si>
  <si>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</si>
  <si>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</si>
  <si>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</si>
  <si>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</si>
  <si>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</si>
  <si>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</si>
  <si>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</si>
  <si>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</si>
  <si>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</si>
  <si>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</si>
  <si>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</si>
  <si>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</si>
  <si>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</si>
  <si>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</si>
  <si>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</si>
  <si>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</si>
  <si>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</si>
  <si>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</si>
  <si>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</si>
  <si>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</si>
  <si>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</si>
  <si>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</si>
  <si>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</si>
  <si>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</si>
  <si>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</si>
  <si>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</si>
  <si>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</si>
  <si>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</si>
  <si>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</si>
  <si>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</si>
  <si>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</si>
  <si>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</si>
  <si>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</si>
  <si>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</si>
  <si>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</si>
  <si>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</si>
  <si>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</si>
  <si>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</si>
  <si>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</si>
  <si>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</si>
  <si>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</si>
  <si>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</si>
  <si>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</si>
  <si>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</si>
  <si>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</si>
  <si>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</si>
  <si>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</si>
  <si>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</si>
  <si>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</si>
  <si>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</si>
  <si>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</si>
  <si>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</si>
  <si>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</si>
  <si>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</si>
  <si>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</si>
  <si>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</si>
  <si>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</si>
  <si>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</si>
  <si>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</si>
  <si>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</si>
  <si>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</si>
  <si>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</si>
  <si>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</si>
  <si>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</si>
  <si>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</si>
  <si>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</si>
  <si>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</si>
  <si>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</si>
  <si>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</si>
  <si>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</si>
  <si>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</si>
  <si>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</si>
  <si>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</si>
  <si>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</si>
  <si>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</si>
  <si>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</si>
  <si>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</si>
  <si>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</si>
  <si>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</si>
  <si>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</si>
  <si>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</si>
  <si>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</si>
  <si>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</si>
  <si>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</si>
  <si>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</si>
  <si>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</si>
  <si>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</si>
  <si>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</si>
  <si>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</si>
  <si>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</si>
  <si>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</si>
  <si>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</si>
  <si>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</si>
  <si>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</si>
  <si>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</si>
  <si>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</si>
  <si>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</si>
  <si>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</si>
  <si>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</si>
  <si>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</si>
  <si>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</si>
  <si>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</si>
  <si>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</si>
  <si>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</si>
  <si>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</si>
  <si>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</si>
  <si>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</si>
  <si>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</si>
  <si>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</si>
  <si>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</si>
  <si>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</si>
  <si>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</si>
  <si>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</si>
  <si>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</si>
  <si>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</si>
  <si>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</si>
  <si>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</si>
  <si>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</si>
  <si>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</si>
  <si>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</si>
  <si>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</si>
  <si>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</si>
  <si>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</si>
  <si>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</si>
  <si>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</si>
  <si>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</si>
  <si>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</si>
  <si>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</si>
  <si>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</si>
  <si>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</si>
  <si>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</si>
  <si>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</si>
  <si>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</si>
  <si>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</si>
  <si>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</si>
  <si>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</si>
  <si>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</si>
  <si>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</si>
  <si>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</si>
  <si>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</si>
  <si>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</si>
  <si>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</si>
  <si>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</si>
  <si>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</si>
  <si>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</si>
  <si>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</si>
  <si>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</si>
  <si>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</si>
  <si>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</si>
  <si>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</si>
  <si>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</si>
  <si>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</si>
  <si>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</si>
  <si>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</si>
  <si>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</si>
  <si>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</si>
  <si>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</si>
  <si>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</si>
  <si>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</si>
  <si>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</si>
  <si>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</si>
  <si>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</si>
  <si>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</si>
  <si>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</si>
  <si>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</si>
  <si>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</si>
  <si>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</si>
  <si>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</si>
  <si>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</si>
  <si>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</si>
  <si>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</si>
  <si>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</si>
  <si>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</si>
  <si>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</si>
  <si>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</si>
  <si>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</si>
  <si>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</si>
  <si>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</si>
  <si>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</si>
  <si>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</si>
  <si>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</si>
  <si>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</si>
  <si>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</si>
  <si>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</si>
  <si>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</si>
  <si>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</si>
  <si>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</si>
  <si>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</si>
  <si>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</si>
  <si>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</si>
  <si>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</si>
  <si>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</si>
  <si>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</si>
  <si>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</si>
  <si>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</si>
  <si>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</si>
  <si>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</si>
  <si>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</si>
  <si>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</si>
  <si>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</si>
  <si>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</si>
  <si>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</si>
  <si>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</si>
  <si>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</si>
  <si>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</si>
  <si>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</si>
  <si>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</si>
  <si>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</si>
  <si>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</si>
  <si>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</si>
  <si>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</si>
  <si>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</si>
  <si>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</si>
  <si>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</si>
  <si>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</si>
  <si>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</si>
  <si>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</si>
  <si>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</si>
  <si>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</si>
  <si>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</si>
  <si>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</si>
  <si>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</si>
  <si>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</si>
  <si>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</si>
  <si>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</si>
  <si>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</si>
  <si>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</si>
  <si>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</si>
  <si>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</si>
  <si>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</si>
  <si>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</si>
  <si>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</si>
  <si>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</si>
  <si>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</si>
  <si>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</si>
  <si>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</si>
  <si>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</si>
  <si>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</si>
  <si>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</si>
  <si>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</si>
  <si>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</si>
  <si>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</si>
  <si>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</si>
  <si>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</si>
  <si>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</si>
  <si>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</si>
  <si>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</si>
  <si>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</si>
  <si>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</si>
  <si>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</si>
  <si>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</si>
  <si>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</si>
  <si>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</si>
  <si>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</si>
  <si>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</si>
  <si>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</si>
  <si>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</si>
  <si>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</si>
  <si>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</si>
  <si>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</si>
  <si>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</si>
  <si>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</si>
  <si>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</si>
  <si>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</si>
  <si>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</si>
  <si>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</si>
  <si>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</si>
  <si>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</si>
  <si>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</si>
  <si>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</si>
  <si>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</si>
  <si>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</si>
  <si>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</si>
  <si>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</si>
  <si>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</si>
  <si>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</si>
  <si>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</si>
  <si>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</si>
  <si>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</si>
  <si>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</si>
  <si>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</si>
  <si>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</si>
  <si>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</si>
  <si>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</si>
  <si>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</si>
  <si>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</si>
  <si>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</si>
  <si>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</si>
  <si>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</si>
  <si>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</si>
  <si>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</si>
  <si>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</si>
  <si>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</si>
  <si>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</si>
  <si>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</si>
  <si>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</si>
  <si>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</si>
  <si>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</si>
  <si>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</si>
  <si>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</si>
  <si>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</si>
  <si>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</si>
  <si>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</si>
  <si>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</si>
  <si>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</si>
  <si>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</si>
  <si>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</si>
  <si>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</si>
  <si>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</si>
  <si>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</si>
  <si>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</si>
  <si>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</si>
  <si>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</si>
  <si>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</si>
  <si>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</si>
  <si>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</si>
  <si>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</si>
  <si>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</si>
  <si>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</si>
  <si>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</si>
  <si>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</si>
  <si>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</si>
  <si>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</si>
  <si>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</si>
  <si>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</si>
  <si>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</si>
  <si>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</si>
  <si>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</si>
  <si>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</si>
  <si>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</si>
  <si>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</si>
  <si>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</si>
  <si>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</si>
  <si>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</si>
  <si>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</si>
  <si>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</si>
  <si>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</si>
  <si>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</si>
  <si>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</si>
  <si>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</si>
  <si>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</si>
  <si>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</si>
  <si>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</si>
  <si>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</si>
  <si>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</si>
  <si>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</si>
  <si>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</si>
  <si>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</si>
  <si>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</si>
  <si>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</si>
  <si>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</si>
  <si>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</si>
  <si>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</si>
  <si>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</si>
  <si>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</si>
  <si>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</si>
  <si>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</si>
  <si>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</si>
  <si>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</si>
  <si>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</si>
  <si>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</si>
  <si>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</si>
  <si>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</si>
  <si>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</si>
  <si>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</si>
  <si>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</si>
  <si>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</si>
  <si>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</si>
  <si>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</si>
  <si>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</si>
  <si>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</si>
  <si>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</si>
  <si>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</si>
  <si>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</si>
  <si>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</si>
  <si>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</si>
  <si>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</si>
  <si>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</si>
  <si>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</si>
  <si>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</si>
  <si>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</si>
  <si>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</si>
  <si>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</si>
  <si>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</si>
  <si>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</si>
  <si>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</si>
  <si>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</si>
  <si>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</si>
  <si>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</si>
  <si>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</si>
  <si>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</si>
  <si>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</si>
  <si>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</si>
  <si>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</si>
  <si>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</si>
  <si>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</si>
  <si>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</si>
  <si>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</si>
  <si>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</si>
  <si>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</si>
  <si>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</si>
  <si>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</si>
  <si>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</si>
  <si>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</si>
  <si>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</si>
  <si>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</si>
  <si>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</si>
  <si>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</si>
  <si>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</si>
  <si>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</si>
  <si>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</si>
  <si>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</si>
  <si>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</si>
  <si>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</si>
  <si>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</si>
  <si>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</si>
  <si>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</si>
  <si>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</si>
  <si>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</si>
  <si>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</si>
  <si>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</si>
  <si>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</si>
  <si>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</si>
  <si>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</si>
  <si>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</si>
  <si>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</si>
  <si>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</si>
  <si>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</si>
  <si>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</si>
  <si>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</si>
  <si>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</si>
  <si>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</si>
  <si>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</si>
  <si>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</si>
  <si>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</si>
  <si>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</si>
  <si>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</si>
  <si>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</si>
  <si>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</si>
  <si>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</si>
  <si>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</si>
  <si>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</si>
  <si>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</si>
  <si>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</si>
  <si>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</si>
  <si>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</si>
  <si>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</si>
  <si>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</si>
  <si>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</si>
  <si>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</si>
  <si>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</si>
  <si>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</si>
  <si>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</si>
  <si>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</si>
  <si>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</si>
  <si>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</si>
  <si>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</si>
  <si>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</si>
  <si>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</si>
  <si>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</si>
  <si>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</si>
  <si>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</si>
  <si>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</si>
  <si>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</si>
  <si>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</si>
  <si>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</si>
  <si>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</si>
  <si>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</si>
  <si>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</si>
  <si>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</si>
  <si>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</si>
  <si>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</si>
  <si>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</si>
  <si>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</si>
  <si>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</si>
  <si>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</si>
  <si>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</si>
  <si>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</si>
  <si>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</si>
  <si>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</si>
  <si>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</si>
  <si>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</si>
  <si>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</si>
  <si>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</si>
  <si>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</si>
  <si>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</si>
  <si>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</si>
  <si>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</si>
  <si>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</si>
  <si>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</si>
  <si>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</si>
  <si>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</si>
  <si>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</si>
  <si>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</si>
  <si>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</si>
  <si>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</si>
  <si>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</si>
  <si>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</si>
  <si>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</si>
  <si>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</si>
  <si>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</si>
  <si>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</si>
  <si>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</si>
  <si>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</si>
  <si>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</si>
  <si>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</si>
  <si>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</si>
  <si>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</si>
  <si>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</si>
  <si>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</si>
  <si>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</si>
  <si>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</si>
  <si>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</si>
  <si>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</si>
  <si>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</si>
  <si>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</si>
  <si>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</si>
  <si>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</si>
  <si>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</si>
  <si>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</si>
  <si>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</si>
  <si>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</si>
  <si>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</si>
  <si>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</si>
  <si>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</si>
  <si>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</si>
  <si>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</si>
  <si>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</si>
  <si>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</si>
  <si>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</si>
  <si>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</si>
  <si>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</si>
  <si>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</si>
  <si>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</si>
  <si>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</si>
  <si>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</si>
  <si>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</si>
  <si>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</si>
  <si>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</si>
  <si>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</si>
  <si>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</si>
  <si>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</si>
  <si>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</si>
  <si>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</si>
  <si>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</si>
  <si>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</si>
  <si>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</si>
  <si>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</si>
  <si>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</si>
  <si>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</si>
  <si>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</si>
  <si>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</si>
  <si>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</si>
  <si>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</si>
  <si>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</si>
  <si>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</si>
  <si>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</si>
  <si>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</si>
  <si>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</si>
  <si>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</si>
  <si>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</si>
  <si>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</si>
  <si>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</si>
  <si>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</si>
  <si>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</si>
  <si>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</si>
  <si>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</si>
  <si>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</si>
  <si>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</si>
  <si>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</si>
  <si>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</si>
  <si>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</si>
  <si>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</si>
  <si>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</si>
  <si>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</si>
  <si>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</si>
  <si>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</si>
  <si>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</si>
  <si>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</si>
  <si>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</si>
  <si>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</si>
  <si>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</si>
  <si>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</si>
  <si>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</si>
  <si>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</si>
  <si>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</si>
  <si>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</si>
  <si>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</si>
  <si>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</si>
  <si>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</si>
  <si>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</si>
  <si>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</si>
  <si>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</si>
  <si>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</si>
  <si>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</si>
  <si>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</si>
  <si>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</si>
  <si>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</si>
  <si>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</si>
  <si>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</si>
  <si>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</si>
  <si>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</si>
  <si>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</si>
  <si>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</si>
  <si>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</si>
  <si>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</si>
  <si>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</si>
  <si>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</si>
  <si>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</si>
  <si>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</si>
  <si>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</si>
  <si>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</si>
  <si>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</si>
  <si>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</si>
  <si>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</si>
  <si>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</si>
  <si>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</si>
  <si>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</si>
  <si>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</si>
  <si>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</si>
  <si>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</si>
  <si>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</si>
  <si>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</si>
  <si>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</si>
  <si>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</si>
  <si>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</si>
  <si>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</si>
  <si>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</si>
  <si>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</si>
  <si>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</si>
  <si>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</si>
  <si>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</si>
  <si>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</si>
  <si>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</si>
  <si>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</si>
  <si>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</si>
  <si>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</si>
  <si>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</si>
  <si>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</si>
  <si>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</si>
  <si>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</si>
  <si>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</si>
  <si>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</si>
  <si>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</si>
  <si>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</si>
  <si>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</si>
  <si>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</si>
  <si>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</si>
  <si>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</si>
  <si>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</si>
  <si>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</si>
  <si>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</si>
  <si>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</si>
  <si>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</si>
  <si>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</si>
  <si>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</si>
  <si>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</si>
  <si>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</si>
  <si>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</si>
  <si>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</si>
  <si>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</si>
  <si>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</si>
  <si>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</si>
  <si>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</si>
  <si>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</si>
  <si>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</si>
  <si>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</si>
  <si>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</si>
  <si>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</si>
  <si>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</si>
  <si>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</si>
  <si>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</si>
  <si>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</si>
  <si>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</si>
  <si>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</si>
  <si>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</si>
  <si>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</si>
  <si>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</si>
  <si>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</si>
  <si>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</si>
  <si>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</si>
  <si>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</si>
  <si>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</si>
  <si>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</si>
  <si>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</si>
  <si>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</si>
  <si>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</si>
  <si>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</si>
  <si>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</si>
  <si>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</si>
  <si>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</si>
  <si>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</si>
  <si>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</si>
  <si>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</si>
  <si>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</si>
  <si>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</si>
  <si>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</si>
  <si>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</si>
  <si>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</si>
  <si>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</si>
  <si>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</si>
  <si>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</si>
  <si>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</si>
  <si>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</si>
  <si>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</si>
  <si>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</si>
  <si>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</si>
  <si>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</si>
  <si>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</si>
  <si>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</si>
  <si>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</si>
  <si>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</si>
  <si>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</si>
  <si>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</si>
  <si>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</si>
  <si>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</si>
  <si>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</si>
  <si>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</si>
  <si>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</si>
  <si>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</si>
  <si>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</si>
  <si>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</si>
  <si>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</si>
  <si>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</si>
  <si>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</si>
  <si>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</si>
  <si>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</si>
  <si>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</si>
  <si>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</si>
  <si>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</si>
  <si>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</si>
  <si>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</si>
  <si>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</si>
  <si>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</si>
  <si>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</si>
  <si>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</si>
  <si>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</si>
  <si>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</si>
  <si>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</si>
  <si>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</si>
  <si>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</si>
  <si>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</si>
  <si>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</si>
  <si>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</si>
  <si>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</si>
  <si>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</si>
  <si>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</si>
  <si>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</si>
  <si>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</si>
  <si>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</si>
  <si>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</si>
  <si>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</si>
  <si>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</si>
  <si>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</si>
  <si>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</si>
  <si>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</si>
  <si>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</si>
  <si>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</si>
  <si>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</si>
  <si>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</si>
  <si>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</si>
  <si>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</si>
  <si>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</si>
  <si>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</si>
  <si>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</si>
  <si>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</si>
  <si>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</si>
  <si>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</si>
  <si>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</si>
  <si>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</si>
  <si>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</si>
  <si>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</si>
  <si>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</si>
  <si>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</si>
  <si>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</si>
  <si>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</si>
  <si>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</si>
  <si>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</si>
  <si>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</si>
  <si>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</si>
  <si>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</si>
  <si>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</si>
  <si>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</si>
  <si>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</si>
  <si>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</si>
  <si>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</si>
  <si>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</si>
  <si>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</si>
  <si>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</si>
  <si>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</si>
  <si>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</si>
  <si>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</si>
  <si>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</si>
  <si>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</si>
  <si>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</si>
  <si>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</si>
  <si>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</si>
  <si>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</si>
  <si>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</si>
  <si>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</si>
  <si>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</si>
  <si>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</si>
  <si>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</si>
  <si>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</si>
  <si>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</si>
  <si>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</si>
  <si>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</si>
  <si>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</si>
  <si>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</si>
  <si>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</si>
  <si>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</si>
  <si>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</si>
  <si>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</si>
  <si>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</si>
  <si>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</si>
  <si>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</si>
  <si>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</si>
  <si>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</si>
  <si>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</si>
  <si>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</si>
  <si>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</si>
  <si>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</si>
  <si>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</si>
  <si>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</si>
  <si>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</si>
  <si>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</si>
  <si>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</si>
  <si>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</si>
  <si>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</si>
  <si>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</si>
  <si>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</si>
  <si>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</si>
  <si>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</si>
  <si>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</si>
  <si>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</si>
  <si>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</si>
  <si>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</si>
  <si>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</si>
  <si>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</si>
  <si>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</si>
  <si>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</si>
  <si>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</si>
  <si>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</si>
  <si>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</si>
  <si>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</si>
  <si>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</si>
  <si>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</si>
  <si>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</si>
  <si>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</si>
  <si>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</si>
  <si>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</si>
  <si>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</si>
  <si>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</si>
  <si>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</si>
  <si>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</si>
  <si>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</si>
  <si>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</si>
  <si>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</si>
  <si>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</si>
  <si>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</si>
  <si>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</si>
  <si>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</si>
  <si>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</si>
  <si>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</si>
  <si>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</si>
  <si>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</si>
  <si>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</si>
  <si>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</si>
  <si>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</si>
  <si>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</si>
  <si>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</si>
  <si>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</si>
  <si>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</si>
  <si>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</si>
  <si>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</si>
  <si>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</si>
  <si>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</si>
  <si>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</si>
  <si>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</si>
  <si>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</si>
  <si>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</si>
  <si>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</si>
  <si>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</si>
  <si>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</si>
  <si>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</si>
  <si>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</si>
  <si>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</si>
  <si>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</si>
  <si>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</si>
  <si>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</si>
  <si>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</si>
  <si>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</si>
  <si>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</si>
  <si>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</si>
  <si>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</si>
  <si>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</si>
  <si>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</si>
  <si>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</si>
  <si>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</si>
  <si>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</si>
  <si>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</si>
  <si>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</si>
  <si>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</si>
  <si>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</si>
  <si>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</si>
  <si>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</si>
  <si>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</si>
  <si>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</si>
  <si>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</si>
  <si>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</si>
  <si>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</si>
  <si>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</si>
  <si>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</si>
  <si>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</si>
  <si>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</si>
  <si>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</si>
  <si>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</si>
  <si>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</si>
  <si>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</si>
  <si>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</si>
  <si>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</si>
  <si>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</si>
  <si>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</si>
  <si>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</si>
  <si>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</si>
  <si>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</si>
  <si>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</si>
  <si>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</si>
  <si>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</si>
  <si>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</si>
  <si>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</si>
  <si>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</si>
  <si>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</si>
  <si>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</si>
  <si>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</si>
  <si>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</si>
  <si>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</si>
  <si>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</si>
  <si>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</si>
  <si>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</si>
  <si>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</si>
  <si>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</si>
  <si>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</si>
  <si>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</si>
  <si>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</si>
  <si>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</si>
  <si>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</si>
  <si>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</si>
  <si>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</si>
  <si>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</si>
  <si>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</si>
  <si>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</si>
  <si>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</si>
  <si>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</si>
  <si>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</si>
  <si>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</si>
  <si>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</si>
  <si>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</si>
  <si>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</si>
  <si>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</si>
  <si>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</si>
  <si>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</si>
  <si>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</si>
  <si>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</si>
  <si>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</si>
  <si>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</si>
  <si>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</si>
  <si>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</si>
  <si>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</si>
  <si>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</si>
  <si>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</si>
  <si>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</si>
  <si>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</si>
  <si>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</si>
  <si>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</si>
  <si>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</si>
  <si>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</si>
  <si>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</si>
  <si>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</si>
  <si>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</si>
  <si>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</si>
  <si>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</si>
  <si>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</si>
  <si>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</si>
  <si>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</si>
  <si>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</si>
  <si>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</si>
  <si>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</si>
  <si>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</si>
  <si>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</si>
  <si>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</si>
  <si>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</si>
  <si>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</si>
  <si>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</si>
  <si>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</si>
  <si>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</si>
  <si>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</si>
  <si>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</si>
  <si>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</si>
  <si>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</si>
  <si>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</si>
  <si>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</si>
  <si>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</si>
  <si>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</si>
  <si>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</si>
  <si>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</si>
  <si>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</si>
  <si>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</si>
  <si>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</si>
  <si>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</si>
  <si>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</si>
  <si>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</si>
  <si>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</si>
  <si>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</si>
  <si>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</si>
  <si>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</si>
  <si>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</si>
  <si>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</si>
  <si>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</si>
  <si>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</si>
  <si>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</si>
  <si>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</si>
  <si>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</si>
  <si>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</si>
  <si>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</si>
  <si>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</si>
  <si>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</si>
  <si>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</si>
  <si>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</si>
  <si>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</si>
  <si>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</si>
  <si>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</si>
  <si>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</si>
  <si>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</si>
  <si>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</si>
  <si>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</si>
  <si>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</si>
  <si>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</si>
  <si>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</si>
  <si>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</si>
  <si>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</si>
  <si>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</si>
  <si>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</si>
  <si>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</si>
  <si>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</si>
  <si>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</si>
  <si>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</si>
  <si>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</si>
  <si>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</si>
  <si>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</si>
  <si>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</si>
  <si>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</si>
  <si>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</si>
  <si>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</si>
  <si>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</si>
  <si>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</si>
  <si>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</si>
  <si>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</si>
  <si>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</si>
  <si>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</si>
  <si>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</si>
  <si>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</si>
  <si>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</si>
  <si>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</si>
  <si>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</si>
  <si>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</si>
  <si>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</si>
  <si>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</si>
  <si>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</si>
  <si>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</si>
  <si>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</si>
  <si>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</si>
  <si>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</si>
  <si>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</si>
  <si>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</si>
  <si>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</si>
  <si>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</si>
  <si>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</si>
  <si>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</si>
  <si>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</si>
  <si>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</si>
  <si>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</si>
  <si>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</si>
  <si>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</si>
  <si>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</si>
  <si>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</si>
  <si>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</si>
  <si>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</si>
  <si>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</si>
  <si>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</si>
  <si>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</si>
  <si>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</si>
  <si>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</si>
  <si>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</si>
  <si>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</si>
  <si>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</si>
  <si>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</si>
  <si>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</si>
  <si>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</si>
  <si>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</si>
  <si>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</si>
  <si>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</si>
  <si>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</si>
  <si>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</si>
  <si>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</si>
  <si>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</si>
  <si>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</si>
  <si>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</si>
  <si>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</si>
  <si>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</si>
  <si>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</si>
  <si>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</si>
  <si>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</si>
  <si>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</si>
  <si>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</si>
  <si>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</si>
  <si>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</si>
  <si>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</si>
  <si>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</si>
  <si>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</si>
  <si>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</si>
  <si>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</si>
  <si>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</si>
  <si>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</si>
  <si>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</si>
  <si>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</si>
  <si>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</si>
  <si>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</si>
  <si>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</si>
  <si>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</si>
  <si>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</si>
  <si>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</si>
  <si>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</si>
  <si>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</si>
  <si>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</si>
  <si>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</si>
  <si>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</si>
  <si>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</si>
  <si>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</si>
  <si>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</si>
  <si>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</si>
  <si>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</si>
  <si>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</si>
  <si>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</si>
  <si>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</si>
  <si>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</si>
  <si>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</si>
  <si>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</si>
  <si>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</si>
  <si>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</si>
  <si>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</si>
  <si>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</si>
  <si>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</si>
  <si>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</si>
  <si>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</si>
  <si>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</si>
  <si>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</si>
  <si>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</si>
  <si>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</si>
  <si>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</si>
  <si>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</si>
  <si>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</si>
  <si>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</si>
  <si>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</si>
  <si>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</si>
  <si>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</si>
  <si>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</si>
  <si>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</si>
  <si>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</si>
  <si>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</si>
  <si>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</si>
  <si>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</si>
  <si>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</si>
  <si>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</si>
  <si>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</si>
  <si>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</si>
  <si>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</si>
  <si>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</si>
  <si>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</si>
  <si>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</si>
  <si>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</si>
  <si>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</si>
  <si>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</si>
  <si>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</si>
  <si>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</si>
  <si>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</si>
  <si>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</si>
  <si>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</si>
  <si>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</si>
  <si>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</si>
  <si>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</si>
  <si>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</si>
  <si>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</si>
  <si>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</si>
  <si>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</si>
  <si>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</si>
  <si>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</si>
  <si>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</si>
  <si>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</si>
  <si>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</si>
  <si>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</si>
  <si>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</si>
  <si>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</si>
  <si>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</si>
  <si>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</si>
  <si>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</si>
  <si>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</si>
  <si>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</si>
  <si>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</si>
  <si>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</si>
  <si>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</si>
  <si>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</si>
  <si>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</si>
  <si>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</si>
  <si>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</si>
  <si>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</si>
  <si>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</si>
  <si>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</si>
  <si>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</si>
  <si>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</si>
  <si>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</si>
  <si>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</si>
  <si>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</si>
  <si>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</si>
  <si>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</si>
  <si>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</si>
  <si>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</si>
  <si>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</si>
  <si>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</si>
  <si>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</si>
  <si>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</si>
  <si>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</si>
  <si>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</si>
  <si>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</si>
  <si>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</si>
  <si>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</si>
  <si>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</si>
  <si>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</si>
  <si>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</si>
  <si>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</si>
  <si>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</si>
  <si>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</si>
  <si>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</si>
  <si>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</si>
  <si>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</si>
  <si>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</si>
  <si>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</si>
  <si>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</si>
  <si>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</si>
  <si>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</si>
  <si>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</si>
  <si>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</si>
  <si>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</si>
  <si>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</si>
  <si>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</si>
  <si>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</si>
  <si>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</si>
  <si>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</si>
  <si>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</si>
  <si>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</si>
  <si>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</si>
  <si>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</si>
  <si>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</si>
  <si>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</si>
  <si>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</si>
  <si>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</si>
  <si>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</si>
  <si>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</si>
  <si>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</si>
  <si>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</si>
  <si>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</si>
  <si>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</si>
  <si>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</si>
  <si>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</si>
  <si>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</si>
  <si>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</si>
  <si>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</si>
  <si>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</si>
  <si>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</si>
  <si>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</si>
  <si>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</si>
  <si>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</si>
  <si>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</si>
  <si>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</si>
  <si>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</si>
  <si>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</si>
  <si>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</si>
  <si>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</si>
  <si>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</si>
  <si>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</si>
  <si>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</si>
  <si>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</si>
  <si>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</si>
  <si>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</si>
  <si>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</si>
  <si>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</si>
  <si>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</si>
  <si>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</si>
  <si>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</si>
  <si>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</si>
  <si>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</si>
  <si>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</si>
  <si>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</si>
  <si>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</si>
  <si>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</si>
  <si>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</si>
  <si>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</si>
  <si>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</si>
  <si>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</si>
  <si>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</si>
  <si>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</si>
  <si>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</si>
  <si>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</si>
  <si>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</si>
  <si>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</si>
  <si>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</si>
  <si>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</si>
  <si>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</si>
  <si>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</si>
  <si>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</si>
  <si>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</si>
  <si>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</si>
  <si>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</si>
  <si>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</si>
  <si>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</si>
  <si>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</si>
  <si>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</si>
  <si>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</si>
  <si>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</si>
  <si>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</si>
  <si>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</si>
  <si>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</si>
  <si>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</si>
  <si>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</si>
  <si>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</si>
  <si>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</si>
  <si>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</si>
  <si>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</si>
  <si>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</si>
  <si>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</si>
  <si>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</si>
  <si>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</si>
  <si>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</si>
  <si>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</si>
  <si>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</si>
  <si>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</si>
  <si>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</si>
  <si>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</si>
  <si>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</si>
  <si>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</si>
  <si>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</si>
  <si>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</si>
  <si>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</si>
  <si>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</si>
  <si>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</si>
  <si>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</si>
  <si>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</si>
  <si>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</si>
  <si>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</si>
  <si>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</si>
  <si>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</si>
  <si>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</si>
  <si>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</si>
  <si>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</si>
  <si>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</si>
  <si>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</si>
  <si>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</si>
  <si>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</si>
  <si>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</si>
  <si>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</si>
  <si>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</si>
  <si>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</si>
  <si>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</si>
  <si>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</si>
  <si>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</si>
  <si>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</si>
  <si>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</si>
  <si>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</si>
  <si>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</si>
  <si>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</si>
  <si>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</si>
  <si>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</si>
  <si>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</si>
  <si>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</si>
  <si>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</si>
  <si>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</si>
  <si>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</si>
  <si>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</si>
  <si>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</si>
  <si>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</si>
  <si>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</si>
  <si>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</si>
  <si>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</si>
  <si>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</si>
  <si>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</si>
  <si>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</si>
  <si>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</si>
  <si>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</si>
  <si>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</si>
  <si>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</si>
  <si>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</si>
  <si>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</si>
  <si>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</si>
  <si>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</si>
  <si>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</si>
  <si>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</si>
  <si>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</si>
  <si>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</si>
  <si>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</si>
  <si>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</si>
  <si>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</si>
  <si>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</si>
  <si>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</si>
  <si>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</si>
  <si>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</si>
  <si>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</si>
  <si>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</si>
  <si>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</si>
  <si>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</si>
  <si>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</si>
  <si>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</si>
  <si>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</si>
  <si>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</si>
  <si>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</si>
  <si>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</si>
  <si>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</si>
  <si>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</si>
  <si>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</si>
  <si>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</si>
  <si>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</si>
  <si>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</si>
  <si>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</si>
  <si>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</si>
  <si>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</si>
  <si>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</si>
  <si>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</si>
  <si>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</si>
  <si>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</si>
  <si>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</si>
  <si>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</si>
  <si>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</si>
  <si>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</si>
  <si>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</si>
  <si>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</si>
  <si>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</si>
  <si>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</si>
  <si>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</si>
  <si>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</si>
  <si>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</si>
  <si>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</si>
  <si>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</si>
  <si>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</si>
  <si>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</si>
  <si>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</si>
  <si>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</si>
  <si>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</si>
  <si>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</si>
  <si>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</si>
  <si>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</si>
  <si>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</si>
  <si>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</si>
  <si>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</si>
  <si>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</si>
  <si>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</si>
  <si>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</si>
  <si>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</si>
  <si>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</si>
  <si>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</si>
  <si>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</si>
  <si>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</si>
  <si>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</si>
  <si>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</si>
  <si>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</si>
  <si>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</si>
  <si>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</si>
  <si>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</si>
  <si>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</si>
  <si>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</si>
  <si>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</si>
  <si>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</si>
  <si>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</si>
  <si>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</si>
  <si>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</si>
  <si>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</si>
  <si>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</si>
  <si>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</si>
  <si>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</si>
  <si>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</si>
  <si>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</si>
  <si>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</si>
  <si>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</si>
  <si>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</si>
  <si>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</si>
  <si>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</si>
  <si>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</si>
  <si>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</si>
  <si>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</si>
  <si>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</si>
  <si>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</si>
  <si>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</si>
  <si>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</si>
  <si>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</si>
  <si>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</si>
  <si>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</si>
  <si>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</si>
  <si>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</si>
  <si>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</si>
  <si>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</si>
  <si>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</si>
  <si>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</si>
  <si>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</si>
  <si>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</si>
  <si>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</si>
  <si>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</si>
  <si>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</si>
  <si>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</si>
  <si>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</si>
  <si>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</si>
  <si>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</si>
  <si>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</si>
  <si>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</si>
  <si>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</si>
  <si>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</si>
  <si>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</si>
  <si>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</si>
  <si>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</si>
  <si>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</si>
  <si>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</si>
  <si>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</si>
  <si>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</si>
  <si>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</si>
  <si>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</si>
  <si>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</si>
  <si>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</si>
  <si>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</si>
  <si>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</si>
  <si>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</si>
  <si>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</si>
  <si>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</si>
  <si>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</si>
  <si>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</si>
  <si>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</si>
  <si>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</si>
  <si>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</si>
  <si>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</si>
  <si>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</si>
  <si>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</si>
  <si>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</si>
  <si>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</si>
  <si>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</si>
  <si>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</si>
  <si>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</si>
  <si>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</si>
  <si>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</si>
  <si>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</si>
  <si>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</si>
  <si>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</si>
  <si>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</si>
  <si>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</si>
  <si>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</si>
  <si>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</si>
  <si>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</si>
  <si>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</si>
  <si>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</si>
  <si>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</si>
  <si>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</si>
  <si>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</si>
  <si>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</si>
  <si>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</si>
  <si>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</si>
  <si>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</si>
  <si>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</si>
  <si>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</si>
  <si>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</si>
  <si>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</si>
  <si>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</si>
  <si>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</si>
  <si>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</si>
  <si>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</si>
  <si>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</si>
  <si>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</si>
  <si>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</si>
  <si>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</si>
  <si>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</si>
  <si>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</si>
  <si>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</si>
  <si>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</si>
  <si>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</si>
  <si>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</si>
  <si>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</si>
  <si>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</si>
  <si>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</si>
  <si>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</si>
  <si>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</si>
  <si>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</si>
  <si>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</si>
  <si>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</si>
  <si>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</si>
  <si>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</si>
  <si>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</si>
  <si>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</si>
  <si>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</si>
  <si>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</si>
  <si>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</si>
  <si>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</si>
  <si>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</si>
  <si>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</si>
  <si>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</si>
  <si>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</si>
  <si>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</si>
  <si>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</si>
  <si>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</si>
  <si>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</si>
  <si>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</si>
  <si>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</si>
  <si>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</si>
  <si>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</si>
  <si>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</si>
  <si>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</si>
  <si>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</si>
  <si>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</si>
  <si>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</si>
  <si>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</si>
  <si>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</si>
  <si>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</si>
  <si>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</si>
  <si>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</si>
  <si>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</si>
  <si>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</si>
  <si>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</si>
  <si>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</si>
  <si>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</si>
  <si>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</si>
  <si>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</si>
  <si>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</si>
  <si>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</si>
  <si>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</si>
  <si>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</si>
  <si>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</si>
  <si>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</si>
  <si>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</si>
  <si>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</si>
  <si>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</si>
  <si>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</si>
  <si>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</si>
  <si>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</si>
  <si>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</si>
  <si>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</si>
  <si>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</si>
  <si>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</si>
  <si>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</si>
  <si>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</si>
  <si>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</si>
  <si>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</si>
  <si>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</si>
  <si>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</si>
  <si>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</si>
  <si>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</si>
  <si>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</si>
  <si>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</si>
  <si>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</si>
  <si>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</si>
  <si>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</si>
  <si>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</si>
  <si>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</si>
  <si>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</si>
  <si>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</si>
  <si>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</si>
  <si>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</si>
  <si>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</si>
  <si>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</si>
  <si>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</si>
  <si>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</si>
  <si>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</si>
  <si>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</si>
  <si>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</si>
  <si>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</si>
  <si>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</si>
  <si>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</si>
  <si>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</si>
  <si>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</si>
  <si>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</si>
  <si>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</si>
  <si>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</si>
  <si>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</si>
  <si>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</si>
  <si>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</si>
  <si>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</si>
  <si>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</si>
  <si>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</si>
  <si>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</si>
  <si>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</si>
  <si>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</si>
  <si>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</si>
  <si>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</si>
  <si>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</si>
  <si>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</si>
  <si>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</si>
  <si>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</si>
  <si>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</si>
  <si>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</si>
  <si>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</si>
  <si>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</si>
  <si>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</si>
  <si>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</si>
  <si>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</si>
  <si>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</si>
  <si>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</si>
  <si>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</si>
  <si>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</si>
  <si>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</si>
  <si>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</si>
  <si>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</si>
  <si>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</si>
  <si>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</si>
  <si>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</si>
  <si>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</si>
  <si>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</si>
  <si>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</si>
  <si>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</si>
  <si>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</si>
  <si>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</si>
  <si>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</si>
  <si>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</si>
  <si>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</si>
  <si>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</si>
  <si>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</si>
  <si>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</si>
  <si>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</si>
  <si>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</si>
  <si>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</si>
  <si>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</si>
  <si>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</si>
  <si>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</si>
  <si>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</si>
  <si>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</si>
  <si>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</si>
  <si>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</si>
  <si>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</si>
  <si>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</si>
  <si>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</si>
  <si>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</si>
  <si>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</si>
  <si>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</si>
  <si>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</si>
  <si>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</si>
  <si>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</si>
  <si>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</si>
  <si>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</si>
  <si>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</si>
  <si>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</si>
  <si>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</si>
  <si>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</si>
  <si>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</si>
  <si>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</si>
  <si>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</si>
  <si>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</si>
  <si>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</si>
  <si>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</si>
  <si>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</si>
  <si>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</si>
  <si>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</si>
  <si>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</si>
  <si>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</si>
  <si>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</si>
  <si>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</si>
  <si>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</si>
  <si>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</si>
  <si>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</si>
  <si>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</si>
  <si>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</si>
  <si>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</si>
  <si>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</si>
  <si>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</si>
  <si>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</si>
  <si>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</si>
  <si>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</si>
  <si>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</si>
  <si>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</si>
  <si>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</si>
  <si>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</si>
  <si>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</si>
  <si>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</si>
  <si>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</si>
  <si>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</si>
  <si>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</si>
  <si>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</si>
  <si>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</si>
  <si>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</si>
  <si>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</si>
  <si>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</si>
  <si>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</si>
  <si>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</si>
  <si>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</si>
  <si>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</si>
  <si>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</si>
  <si>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</si>
  <si>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</si>
  <si>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</si>
  <si>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</si>
  <si>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</si>
  <si>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</si>
  <si>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</si>
  <si>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</si>
  <si>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</si>
  <si>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</si>
  <si>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</si>
  <si>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</si>
  <si>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</si>
  <si>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</si>
  <si>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</si>
  <si>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</si>
  <si>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</si>
  <si>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</si>
  <si>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</si>
  <si>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</si>
  <si>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</si>
  <si>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</si>
  <si>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</si>
  <si>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</si>
  <si>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</si>
  <si>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</si>
  <si>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</si>
  <si>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</si>
  <si>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</si>
  <si>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</si>
  <si>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</si>
  <si>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</si>
  <si>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</si>
  <si>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</si>
  <si>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</si>
  <si>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</si>
  <si>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</si>
  <si>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</si>
  <si>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</si>
  <si>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</si>
  <si>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</si>
  <si>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</si>
  <si>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</si>
  <si>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</si>
  <si>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</si>
  <si>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</si>
  <si>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</si>
  <si>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</si>
  <si>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</si>
  <si>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</si>
  <si>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</si>
  <si>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</si>
  <si>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</si>
  <si>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</si>
  <si>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</si>
  <si>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</si>
  <si>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</si>
  <si>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</si>
  <si>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</si>
  <si>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</si>
  <si>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</si>
  <si>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</si>
  <si>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</si>
  <si>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</si>
  <si>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</si>
  <si>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</si>
  <si>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</si>
  <si>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</si>
  <si>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</si>
  <si>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</si>
  <si>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</si>
  <si>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</si>
  <si>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</si>
  <si>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</si>
  <si>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</si>
  <si>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</si>
  <si>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</si>
  <si>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</si>
  <si>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</si>
  <si>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</si>
  <si>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</si>
  <si>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</si>
  <si>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</si>
  <si>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</si>
  <si>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</si>
  <si>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</si>
  <si>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</si>
  <si>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</si>
  <si>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</si>
  <si>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</si>
  <si>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</si>
  <si>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</si>
  <si>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</si>
  <si>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</si>
  <si>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</si>
  <si>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</si>
  <si>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</si>
  <si>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</si>
  <si>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</si>
  <si>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</si>
  <si>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</si>
  <si>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</si>
  <si>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</si>
  <si>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</si>
  <si>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</si>
  <si>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</si>
  <si>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</si>
  <si>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</si>
  <si>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</si>
  <si>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</si>
  <si>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</si>
  <si>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</si>
  <si>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</si>
  <si>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</si>
  <si>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</si>
  <si>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</si>
  <si>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</si>
  <si>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</si>
  <si>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</si>
  <si>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</si>
  <si>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</si>
  <si>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</si>
  <si>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</si>
  <si>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</si>
  <si>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</si>
  <si>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</si>
  <si>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</si>
  <si>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</si>
  <si>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</si>
  <si>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</si>
  <si>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</si>
  <si>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</si>
  <si>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</si>
  <si>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</si>
  <si>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</si>
  <si>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</si>
  <si>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</si>
  <si>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</si>
  <si>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</si>
  <si>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</si>
  <si>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</si>
  <si>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</si>
  <si>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</si>
  <si>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</si>
  <si>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</si>
  <si>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</si>
  <si>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</si>
  <si>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</si>
  <si>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</si>
  <si>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</si>
  <si>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</si>
  <si>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</si>
  <si>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</si>
  <si>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</si>
  <si>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</si>
  <si>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</si>
  <si>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</si>
  <si>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</si>
  <si>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</si>
  <si>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</si>
  <si>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</si>
  <si>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</si>
  <si>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</si>
  <si>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</si>
  <si>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</si>
  <si>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</si>
  <si>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</si>
  <si>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</si>
  <si>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</si>
  <si>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</si>
  <si>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</si>
  <si>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</si>
  <si>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</si>
  <si>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</si>
  <si>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</si>
  <si>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</si>
  <si>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</si>
  <si>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</si>
  <si>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</si>
  <si>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</si>
  <si>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</si>
  <si>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</si>
  <si>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</si>
  <si>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</si>
  <si>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</si>
  <si>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</si>
  <si>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</si>
  <si>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</si>
  <si>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</si>
  <si>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</si>
  <si>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</si>
  <si>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</si>
  <si>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</si>
  <si>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</si>
  <si>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</si>
  <si>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</si>
  <si>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</si>
  <si>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</si>
  <si>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</si>
  <si>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</si>
  <si>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</si>
  <si>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</si>
  <si>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</si>
  <si>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</si>
  <si>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</si>
  <si>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</si>
  <si>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</si>
  <si>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</si>
  <si>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</si>
  <si>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</si>
  <si>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</si>
  <si>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</si>
  <si>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</si>
  <si>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</si>
  <si>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</si>
  <si>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</si>
  <si>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</si>
  <si>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</si>
  <si>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</si>
  <si>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</si>
  <si>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</si>
  <si>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</si>
  <si>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</si>
  <si>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</si>
  <si>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</si>
  <si>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</si>
  <si>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</si>
  <si>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</si>
  <si>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</si>
  <si>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</si>
  <si>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</si>
  <si>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</si>
  <si>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</si>
  <si>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</si>
  <si>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</si>
  <si>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</si>
  <si>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</si>
  <si>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</si>
  <si>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</si>
  <si>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</si>
  <si>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</si>
  <si>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</si>
  <si>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</si>
  <si>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</si>
  <si>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</si>
  <si>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</si>
  <si>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</si>
  <si>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</si>
  <si>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</si>
  <si>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</si>
  <si>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</si>
  <si>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</si>
  <si>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</si>
  <si>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</si>
  <si>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</si>
  <si>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</si>
  <si>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</si>
  <si>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</si>
  <si>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</si>
  <si>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</si>
  <si>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</si>
  <si>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</si>
  <si>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</si>
  <si>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</si>
  <si>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</si>
  <si>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</si>
  <si>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</si>
  <si>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</si>
  <si>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</si>
  <si>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</si>
  <si>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</si>
  <si>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</si>
  <si>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</si>
  <si>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</si>
  <si>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</si>
  <si>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</si>
  <si>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</si>
  <si>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</si>
  <si>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</si>
  <si>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</si>
  <si>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</si>
  <si>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</si>
  <si>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</si>
  <si>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</si>
  <si>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</si>
  <si>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</si>
  <si>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</si>
  <si>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</si>
  <si>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</si>
  <si>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</si>
  <si>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</si>
  <si>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</si>
  <si>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</si>
  <si>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</si>
  <si>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</si>
  <si>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</si>
  <si>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</si>
  <si>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</si>
  <si>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</si>
  <si>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</si>
  <si>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</si>
  <si>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</si>
  <si>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</si>
  <si>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</si>
  <si>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</si>
  <si>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</si>
  <si>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</si>
  <si>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</si>
  <si>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</si>
  <si>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</si>
  <si>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</si>
  <si>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</si>
  <si>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</si>
  <si>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</si>
  <si>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</si>
  <si>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</si>
  <si>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</si>
  <si>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</si>
  <si>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</si>
  <si>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</si>
  <si>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</si>
  <si>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</si>
  <si>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</si>
  <si>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</si>
  <si>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</si>
  <si>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</si>
  <si>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</si>
  <si>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</si>
  <si>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</si>
  <si>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</si>
  <si>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</si>
  <si>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</si>
  <si>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</si>
  <si>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</si>
  <si>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</si>
  <si>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</si>
  <si>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</si>
  <si>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</si>
  <si>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</si>
  <si>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</si>
  <si>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</si>
  <si>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</si>
  <si>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</si>
  <si>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</si>
  <si>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</si>
  <si>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</si>
  <si>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</si>
  <si>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</si>
  <si>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</si>
  <si>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</si>
  <si>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</si>
  <si>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</si>
  <si>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</si>
  <si>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</si>
  <si>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</si>
  <si>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</si>
  <si>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</si>
  <si>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</si>
  <si>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</si>
  <si>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</si>
  <si>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</si>
  <si>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</si>
  <si>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</si>
  <si>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</si>
  <si>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</si>
  <si>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</si>
  <si>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</si>
  <si>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</si>
  <si>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</si>
  <si>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</si>
  <si>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</si>
  <si>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</si>
  <si>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</si>
  <si>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</si>
  <si>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</si>
  <si>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</si>
  <si>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</si>
  <si>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</si>
  <si>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</si>
  <si>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</si>
  <si>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</si>
  <si>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</si>
  <si>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</si>
  <si>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</si>
  <si>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</si>
  <si>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</si>
  <si>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</si>
  <si>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</si>
  <si>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</si>
  <si>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</si>
  <si>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</si>
  <si>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</si>
  <si>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</si>
  <si>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</si>
  <si>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</si>
  <si>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</si>
  <si>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</si>
  <si>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</si>
  <si>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</si>
  <si>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</si>
  <si>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</si>
  <si>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</si>
  <si>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</si>
  <si>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</si>
  <si>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</si>
  <si>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</si>
  <si>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</si>
  <si>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</si>
  <si>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</si>
  <si>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</si>
  <si>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</si>
  <si>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</si>
  <si>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</si>
  <si>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</si>
  <si>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</si>
  <si>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</si>
  <si>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</si>
  <si>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</si>
  <si>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</si>
  <si>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</si>
  <si>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</si>
  <si>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</si>
  <si>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</si>
  <si>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</si>
  <si>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</si>
  <si>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</si>
  <si>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</si>
  <si>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</si>
  <si>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</si>
  <si>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</si>
  <si>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</si>
  <si>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</si>
  <si>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</si>
  <si>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</si>
  <si>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</si>
  <si>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</si>
  <si>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</si>
  <si>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</si>
  <si>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</si>
  <si>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</si>
  <si>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</si>
  <si>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</si>
  <si>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</si>
  <si>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</si>
  <si>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</si>
  <si>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</si>
  <si>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</si>
  <si>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</si>
  <si>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</si>
  <si>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</si>
  <si>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</si>
  <si>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</si>
  <si>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</si>
  <si>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</si>
  <si>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</si>
  <si>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</si>
  <si>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</si>
  <si>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</si>
  <si>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</si>
  <si>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</si>
  <si>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</si>
  <si>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</si>
  <si>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</si>
  <si>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</si>
  <si>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</si>
  <si>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</si>
  <si>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</si>
  <si>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</si>
  <si>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</si>
  <si>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</si>
  <si>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</si>
  <si>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</si>
  <si>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</si>
  <si>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</si>
  <si>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</si>
  <si>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</si>
  <si>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</si>
  <si>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</si>
  <si>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</si>
  <si>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</si>
  <si>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</si>
  <si>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</si>
  <si>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</si>
  <si>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</si>
  <si>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</si>
  <si>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</si>
  <si>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</si>
  <si>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</si>
  <si>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</si>
  <si>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</si>
  <si>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</si>
  <si>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</si>
  <si>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</si>
  <si>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</si>
  <si>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</si>
  <si>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</si>
  <si>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</si>
  <si>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</si>
  <si>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</si>
  <si>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</si>
  <si>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</si>
  <si>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</si>
  <si>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</si>
  <si>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</si>
  <si>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</si>
  <si>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</si>
  <si>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</si>
  <si>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</si>
  <si>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</si>
  <si>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</si>
  <si>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</si>
  <si>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</si>
  <si>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</si>
  <si>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</si>
  <si>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</si>
  <si>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</si>
  <si>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</si>
  <si>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</si>
  <si>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</si>
  <si>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</si>
  <si>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</si>
  <si>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</si>
  <si>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</si>
  <si>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</si>
  <si>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</si>
  <si>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</si>
  <si>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</si>
  <si>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</si>
  <si>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</si>
  <si>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</si>
  <si>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</si>
  <si>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</si>
  <si>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</si>
  <si>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</si>
  <si>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</si>
  <si>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</si>
  <si>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</si>
  <si>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</si>
  <si>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</si>
  <si>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</si>
  <si>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</si>
  <si>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</si>
  <si>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</si>
  <si>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</si>
  <si>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</si>
  <si>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</si>
  <si>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</si>
  <si>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</si>
  <si>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</si>
  <si>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</si>
  <si>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</si>
  <si>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</si>
  <si>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</si>
  <si>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</si>
  <si>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</si>
  <si>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</si>
  <si>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</si>
  <si>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</si>
  <si>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</si>
  <si>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</si>
  <si>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</si>
  <si>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</si>
  <si>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</si>
  <si>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</si>
  <si>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</si>
  <si>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</si>
  <si>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</si>
  <si>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</si>
  <si>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</si>
  <si>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</si>
  <si>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</si>
  <si>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</si>
  <si>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</si>
  <si>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</si>
  <si>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</si>
  <si>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</si>
  <si>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</si>
  <si>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</si>
  <si>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</si>
  <si>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</si>
  <si>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</si>
  <si>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</si>
  <si>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</si>
  <si>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</si>
  <si>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</si>
  <si>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</si>
  <si>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</si>
  <si>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</si>
  <si>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</si>
  <si>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</si>
  <si>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</si>
  <si>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</si>
  <si>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</si>
  <si>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</si>
  <si>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</si>
  <si>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</si>
  <si>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</si>
  <si>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</si>
  <si>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</si>
  <si>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</si>
  <si>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</si>
  <si>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</si>
  <si>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</si>
  <si>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</si>
  <si>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</si>
  <si>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</si>
  <si>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</si>
  <si>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</si>
  <si>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</si>
  <si>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</si>
  <si>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</si>
  <si>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</si>
  <si>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</si>
  <si>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</si>
  <si>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</si>
  <si>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</si>
  <si>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</si>
  <si>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</si>
  <si>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</si>
  <si>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</si>
  <si>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</si>
  <si>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</si>
  <si>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</si>
  <si>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</si>
  <si>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</si>
  <si>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</si>
  <si>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</si>
  <si>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</si>
  <si>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</si>
  <si>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</si>
  <si>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</si>
  <si>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</si>
  <si>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</si>
  <si>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</si>
  <si>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</si>
  <si>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</si>
  <si>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</si>
  <si>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</si>
  <si>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</si>
  <si>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</si>
  <si>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</si>
  <si>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</si>
  <si>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</si>
  <si>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</si>
  <si>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</si>
  <si>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</si>
  <si>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</si>
  <si>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</si>
  <si>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</si>
  <si>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</si>
  <si>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</si>
  <si>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</si>
  <si>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</si>
  <si>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</si>
  <si>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</si>
  <si>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</si>
  <si>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</si>
  <si>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</si>
  <si>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</si>
  <si>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</si>
  <si>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</si>
  <si>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</si>
  <si>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</si>
  <si>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</si>
  <si>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</si>
  <si>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</si>
  <si>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</si>
  <si>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</si>
  <si>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</si>
  <si>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</si>
  <si>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</si>
  <si>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</si>
  <si>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</si>
  <si>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</si>
  <si>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</si>
  <si>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</si>
  <si>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</si>
  <si>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</si>
  <si>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</si>
  <si>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</si>
  <si>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</si>
  <si>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</si>
  <si>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</si>
  <si>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</si>
  <si>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</si>
  <si>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</si>
  <si>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</si>
  <si>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</si>
  <si>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</si>
  <si>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</si>
  <si>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</si>
  <si>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</si>
  <si>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</si>
  <si>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</si>
  <si>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</si>
  <si>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</si>
  <si>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</si>
  <si>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</si>
  <si>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</si>
  <si>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</si>
  <si>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</si>
  <si>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</si>
  <si>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</si>
  <si>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</si>
  <si>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</si>
  <si>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</si>
  <si>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</si>
  <si>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</si>
  <si>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</si>
  <si>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</si>
  <si>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</si>
  <si>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</si>
  <si>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</si>
  <si>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</si>
  <si>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</si>
  <si>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</si>
  <si>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</si>
  <si>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</si>
  <si>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</si>
  <si>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</si>
  <si>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</si>
  <si>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</si>
  <si>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</si>
  <si>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</si>
  <si>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</si>
  <si>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</si>
  <si>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</si>
  <si>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</si>
  <si>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</si>
  <si>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</si>
  <si>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</si>
  <si>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</si>
  <si>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</si>
  <si>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</si>
  <si>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</si>
  <si>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</si>
  <si>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</si>
  <si>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</si>
  <si>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</si>
  <si>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</si>
  <si>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</si>
  <si>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</si>
  <si>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</si>
  <si>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</si>
  <si>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</si>
  <si>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</si>
  <si>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</si>
  <si>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</si>
  <si>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</si>
  <si>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</si>
  <si>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</si>
  <si>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</si>
  <si>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</si>
  <si>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</si>
  <si>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</si>
  <si>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</si>
  <si>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</si>
  <si>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</si>
  <si>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</si>
  <si>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</si>
  <si>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</si>
  <si>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</si>
  <si>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</si>
  <si>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</si>
  <si>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</si>
  <si>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</si>
  <si>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</si>
  <si>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</si>
  <si>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</si>
  <si>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</si>
  <si>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</si>
  <si>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</si>
  <si>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</si>
  <si>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</si>
  <si>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</si>
  <si>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</si>
  <si>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</si>
  <si>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</si>
  <si>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</si>
  <si>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</si>
  <si>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</si>
  <si>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</si>
  <si>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</si>
  <si>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</si>
  <si>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</si>
  <si>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</si>
  <si>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</si>
  <si>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</si>
  <si>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</si>
  <si>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</si>
  <si>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</si>
  <si>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</si>
  <si>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</si>
  <si>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</si>
  <si>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</si>
  <si>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</si>
  <si>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</si>
  <si>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</si>
  <si>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</si>
  <si>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</si>
  <si>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</si>
  <si>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</si>
  <si>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</si>
  <si>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</si>
  <si>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</si>
  <si>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</si>
  <si>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</si>
  <si>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</si>
  <si>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</si>
  <si>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</si>
  <si>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</si>
  <si>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</si>
  <si>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</si>
  <si>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</si>
  <si>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</si>
  <si>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</si>
  <si>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</si>
  <si>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</si>
  <si>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</si>
  <si>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</si>
  <si>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</si>
  <si>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</si>
  <si>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</si>
  <si>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</si>
  <si>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</si>
  <si>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</si>
  <si>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</si>
  <si>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</si>
  <si>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</si>
  <si>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</si>
  <si>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</si>
  <si>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</si>
  <si>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</si>
  <si>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</si>
  <si>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</si>
  <si>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</si>
  <si>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</si>
  <si>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</si>
  <si>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</si>
  <si>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</si>
  <si>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</si>
  <si>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</si>
  <si>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</si>
  <si>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</si>
  <si>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</si>
  <si>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</si>
  <si>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</si>
  <si>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</si>
  <si>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</si>
  <si>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</si>
  <si>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</si>
  <si>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</si>
  <si>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</si>
  <si>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</si>
  <si>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</si>
  <si>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</si>
  <si>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</si>
  <si>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</si>
  <si>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</si>
  <si>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</si>
  <si>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</si>
  <si>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</si>
  <si>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</si>
  <si>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</si>
  <si>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</si>
  <si>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</si>
  <si>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</si>
  <si>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</si>
  <si>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</si>
  <si>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</si>
  <si>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</si>
  <si>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</si>
  <si>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</si>
  <si>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</si>
  <si>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</si>
  <si>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</si>
  <si>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</si>
  <si>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</si>
  <si>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</si>
  <si>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</si>
  <si>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</si>
  <si>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</si>
  <si>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</si>
  <si>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</si>
  <si>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</si>
  <si>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</si>
  <si>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</si>
  <si>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</si>
  <si>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</si>
  <si>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</si>
  <si>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</si>
  <si>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</si>
  <si>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</si>
  <si>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</si>
  <si>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</si>
  <si>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</si>
  <si>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</si>
  <si>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</si>
  <si>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</si>
  <si>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</si>
  <si>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</si>
  <si>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</si>
  <si>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</si>
  <si>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</si>
  <si>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</si>
  <si>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</si>
  <si>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</si>
  <si>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</si>
  <si>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</si>
  <si>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</si>
  <si>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</si>
  <si>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</si>
  <si>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</si>
  <si>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</si>
  <si>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</si>
  <si>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</si>
  <si>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</si>
  <si>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</si>
  <si>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</si>
  <si>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</si>
  <si>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</si>
  <si>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</si>
  <si>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</si>
  <si>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</si>
  <si>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</si>
  <si>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</si>
  <si>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</si>
  <si>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</si>
  <si>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</si>
  <si>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</si>
  <si>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</si>
  <si>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</si>
  <si>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</si>
  <si>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</si>
  <si>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</si>
  <si>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</si>
  <si>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</si>
  <si>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</si>
  <si>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</si>
  <si>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</si>
  <si>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</si>
  <si>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</si>
  <si>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</si>
  <si>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</si>
  <si>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</si>
  <si>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</si>
  <si>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</si>
  <si>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</si>
  <si>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</si>
  <si>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</si>
  <si>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</si>
  <si>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</si>
  <si>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</si>
  <si>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</si>
  <si>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</si>
  <si>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</si>
  <si>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</si>
  <si>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</si>
  <si>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</si>
  <si>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</si>
  <si>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</si>
  <si>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</si>
  <si>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</si>
  <si>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</si>
  <si>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</si>
  <si>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</si>
  <si>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</si>
  <si>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</si>
  <si>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</si>
  <si>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</si>
  <si>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</si>
  <si>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</si>
  <si>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</si>
  <si>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</si>
  <si>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</si>
  <si>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</si>
  <si>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</si>
  <si>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</si>
  <si>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</si>
  <si>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</si>
  <si>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</si>
  <si>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</si>
  <si>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</si>
  <si>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</si>
  <si>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</si>
  <si>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</si>
  <si>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</si>
  <si>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</si>
  <si>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</si>
  <si>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</si>
  <si>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</si>
  <si>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</si>
  <si>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</si>
  <si>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</si>
  <si>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</si>
  <si>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</si>
  <si>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</si>
  <si>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</si>
  <si>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</si>
  <si>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</si>
  <si>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</si>
  <si>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</si>
  <si>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</si>
  <si>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</si>
  <si>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</si>
  <si>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</si>
  <si>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</si>
  <si>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</si>
  <si>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</si>
  <si>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</si>
  <si>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</si>
  <si>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</si>
  <si>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</si>
  <si>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</si>
  <si>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</si>
  <si>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</si>
  <si>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</si>
  <si>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</si>
  <si>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</si>
  <si>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</si>
  <si>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</si>
  <si>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</si>
  <si>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</si>
  <si>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</si>
  <si>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</si>
  <si>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</si>
  <si>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</si>
  <si>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</si>
  <si>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</si>
  <si>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</si>
  <si>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</si>
  <si>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</si>
  <si>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</si>
  <si>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</si>
  <si>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</si>
  <si>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</si>
  <si>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</si>
  <si>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</si>
  <si>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</si>
  <si>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</si>
  <si>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</si>
  <si>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</si>
  <si>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</si>
  <si>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</si>
  <si>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</si>
  <si>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</si>
  <si>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</si>
  <si>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</si>
  <si>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</si>
  <si>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</si>
  <si>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</si>
  <si>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</si>
  <si>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</si>
  <si>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</si>
  <si>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</si>
  <si>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</si>
  <si>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</si>
  <si>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</si>
  <si>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</si>
  <si>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</si>
  <si>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</si>
  <si>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</si>
  <si>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</si>
  <si>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</si>
  <si>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</si>
  <si>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</si>
  <si>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</si>
  <si>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</si>
  <si>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</si>
  <si>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</si>
  <si>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</si>
  <si>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</si>
  <si>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</si>
  <si>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</si>
  <si>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</si>
  <si>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</si>
  <si>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</si>
  <si>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</si>
  <si>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</si>
  <si>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</si>
  <si>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</si>
  <si>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</si>
  <si>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</si>
  <si>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</si>
  <si>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</si>
  <si>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</si>
  <si>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</si>
  <si>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</si>
  <si>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</si>
  <si>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</si>
  <si>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</si>
  <si>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</si>
  <si>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</si>
  <si>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</si>
  <si>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</si>
  <si>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</si>
  <si>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</si>
  <si>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</si>
  <si>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</si>
  <si>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</si>
  <si>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</si>
  <si>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</si>
  <si>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</si>
  <si>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</si>
  <si>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</si>
  <si>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</si>
  <si>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</si>
  <si>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</si>
  <si>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</si>
  <si>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</si>
  <si>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</si>
  <si>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</si>
  <si>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</si>
  <si>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</si>
  <si>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</si>
  <si>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</si>
  <si>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</si>
  <si>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</si>
  <si>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</si>
  <si>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</si>
  <si>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</si>
  <si>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</si>
  <si>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</si>
  <si>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</si>
  <si>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</si>
  <si>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</si>
  <si>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</si>
  <si>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</si>
  <si>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</si>
  <si>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</si>
  <si>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</si>
  <si>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</si>
  <si>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</si>
  <si>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</si>
  <si>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</si>
  <si>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</si>
  <si>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</si>
  <si>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</si>
  <si>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</si>
  <si>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</si>
  <si>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</si>
  <si>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</si>
  <si>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</si>
  <si>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</si>
  <si>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</si>
  <si>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</si>
  <si>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</si>
  <si>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</si>
  <si>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</si>
  <si>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</si>
  <si>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</si>
  <si>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</si>
  <si>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</si>
  <si>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</si>
  <si>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</si>
  <si>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</si>
  <si>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</si>
  <si>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</si>
  <si>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</si>
  <si>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</si>
  <si>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</si>
  <si>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</si>
  <si>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</si>
  <si>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</si>
  <si>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</si>
  <si>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</si>
  <si>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</si>
  <si>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</si>
  <si>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</si>
  <si>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</si>
  <si>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</si>
  <si>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</si>
  <si>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</si>
  <si>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</si>
  <si>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</si>
  <si>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</si>
  <si>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</si>
  <si>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</si>
  <si>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</si>
  <si>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</si>
  <si>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</si>
  <si>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</si>
  <si>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</si>
  <si>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</si>
  <si>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</si>
  <si>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</si>
  <si>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</si>
  <si>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</si>
  <si>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</si>
  <si>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</si>
  <si>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</si>
  <si>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</si>
  <si>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</si>
  <si>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</si>
  <si>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</si>
  <si>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</si>
  <si>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</si>
  <si>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</si>
  <si>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</si>
  <si>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</si>
  <si>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</si>
  <si>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</si>
  <si>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</si>
  <si>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</si>
  <si>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</si>
  <si>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</si>
  <si>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</si>
  <si>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</si>
  <si>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</si>
  <si>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</si>
  <si>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</si>
  <si>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</si>
  <si>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</si>
  <si>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</si>
  <si>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</si>
  <si>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</si>
  <si>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</si>
  <si>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</si>
  <si>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</si>
  <si>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</si>
  <si>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</si>
  <si>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</si>
  <si>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</si>
  <si>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</si>
  <si>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</si>
  <si>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</si>
  <si>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</si>
  <si>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</si>
  <si>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</si>
  <si>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</si>
  <si>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</si>
  <si>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</si>
  <si>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</si>
  <si>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</si>
  <si>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</si>
  <si>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</si>
  <si>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</si>
  <si>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</si>
  <si>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</si>
  <si>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</si>
  <si>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</si>
  <si>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</si>
  <si>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</si>
  <si>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</si>
  <si>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</si>
  <si>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</si>
  <si>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</si>
  <si>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</si>
  <si>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</si>
  <si>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</si>
  <si>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</si>
  <si>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</si>
  <si>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</si>
  <si>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</si>
  <si>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</si>
  <si>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</si>
  <si>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</si>
  <si>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</si>
  <si>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</si>
  <si>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</si>
  <si>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</si>
  <si>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</si>
  <si>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</si>
  <si>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</si>
  <si>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</si>
  <si>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</si>
  <si>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</si>
  <si>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</si>
  <si>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</si>
  <si>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</si>
  <si>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</si>
  <si>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</si>
  <si>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</si>
  <si>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</si>
  <si>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</si>
  <si>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</si>
  <si>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</si>
  <si>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</si>
  <si>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</si>
  <si>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</si>
  <si>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</si>
  <si>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</si>
  <si>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</si>
  <si>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</si>
  <si>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</si>
  <si>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</si>
  <si>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</si>
  <si>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</si>
  <si>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</si>
  <si>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</si>
  <si>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</si>
  <si>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</si>
  <si>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</si>
  <si>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</si>
  <si>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</si>
  <si>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</si>
  <si>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</si>
  <si>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</si>
  <si>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</si>
  <si>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</si>
  <si>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</si>
  <si>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</si>
  <si>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</si>
  <si>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</si>
  <si>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</si>
  <si>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</si>
  <si>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</si>
  <si>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</si>
  <si>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</si>
  <si>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</si>
  <si>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</si>
  <si>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</si>
  <si>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</si>
  <si>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</si>
  <si>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</si>
  <si>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</si>
  <si>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</si>
  <si>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</si>
  <si>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</si>
  <si>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</si>
  <si>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</si>
  <si>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</si>
  <si>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</si>
  <si>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</si>
  <si>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</si>
  <si>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</si>
  <si>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</si>
  <si>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</si>
  <si>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</si>
  <si>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</si>
  <si>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</si>
  <si>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</si>
  <si>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</si>
  <si>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</si>
  <si>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</si>
  <si>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</si>
  <si>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</si>
  <si>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</si>
  <si>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</si>
  <si>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</si>
  <si>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</si>
  <si>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</si>
  <si>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</si>
  <si>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</si>
  <si>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</si>
  <si>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</si>
  <si>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</si>
  <si>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</si>
  <si>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</si>
  <si>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</si>
  <si>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</si>
  <si>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</si>
  <si>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</si>
  <si>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</si>
  <si>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</si>
  <si>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</si>
  <si>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</si>
  <si>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</si>
  <si>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</si>
  <si>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</si>
  <si>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</si>
  <si>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</si>
  <si>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</si>
  <si>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</si>
  <si>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</si>
  <si>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</si>
  <si>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</si>
  <si>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</si>
  <si>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</si>
  <si>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</si>
  <si>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</si>
  <si>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</si>
  <si>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</si>
  <si>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</si>
  <si>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</si>
  <si>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</si>
  <si>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</si>
  <si>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</si>
  <si>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</si>
  <si>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</si>
  <si>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</si>
  <si>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</si>
  <si>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</si>
  <si>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</si>
  <si>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</si>
  <si>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</si>
  <si>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</si>
  <si>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</si>
  <si>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</si>
  <si>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</si>
  <si>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</si>
  <si>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</si>
  <si>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</si>
  <si>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</si>
  <si>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</si>
  <si>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</si>
  <si>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</si>
  <si>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</si>
  <si>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</si>
  <si>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</si>
  <si>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</si>
  <si>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</si>
  <si>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</si>
  <si>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</si>
  <si>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</si>
  <si>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</si>
  <si>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</si>
  <si>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</si>
  <si>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</si>
  <si>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</si>
  <si>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</si>
  <si>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</si>
  <si>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</si>
  <si>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</si>
  <si>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</si>
  <si>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</si>
  <si>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</si>
  <si>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</si>
  <si>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</si>
  <si>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</si>
  <si>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</si>
  <si>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</si>
  <si>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</si>
  <si>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</si>
  <si>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</si>
  <si>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</si>
  <si>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</si>
  <si>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</si>
  <si>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</si>
  <si>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</si>
  <si>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</si>
  <si>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</si>
  <si>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</si>
  <si>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</si>
  <si>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</si>
  <si>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</si>
  <si>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</si>
  <si>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</si>
  <si>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</si>
  <si>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</si>
  <si>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</si>
  <si>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</si>
  <si>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</si>
  <si>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</si>
  <si>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</si>
  <si>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</si>
  <si>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</si>
  <si>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</si>
  <si>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</si>
  <si>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</si>
  <si>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</si>
  <si>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</si>
  <si>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</si>
  <si>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</si>
  <si>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</si>
  <si>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</si>
  <si>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</si>
  <si>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</si>
  <si>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</si>
  <si>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</si>
  <si>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</si>
  <si>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</si>
  <si>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</si>
  <si>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</si>
  <si>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</si>
  <si>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</si>
  <si>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</si>
  <si>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</si>
  <si>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</si>
  <si>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</si>
  <si>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</si>
  <si>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</si>
  <si>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</si>
  <si>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</si>
  <si>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</si>
  <si>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</si>
  <si>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</si>
  <si>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</si>
  <si>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</si>
  <si>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</si>
  <si>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</si>
  <si>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</si>
  <si>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</si>
  <si>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</si>
  <si>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</si>
  <si>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</si>
  <si>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</si>
  <si>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</si>
  <si>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</si>
  <si>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</si>
  <si>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</si>
  <si>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</si>
  <si>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</si>
  <si>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</si>
  <si>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</si>
  <si>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</si>
  <si>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</si>
  <si>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</si>
  <si>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</si>
  <si>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</si>
  <si>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</si>
  <si>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</si>
  <si>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</si>
  <si>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</si>
  <si>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</si>
  <si>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</si>
  <si>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</si>
  <si>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</si>
  <si>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</si>
  <si>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</si>
  <si>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</si>
  <si>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</si>
  <si>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</si>
  <si>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</si>
  <si>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</si>
  <si>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</si>
  <si>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</si>
  <si>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</si>
  <si>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</si>
  <si>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</si>
  <si>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</si>
  <si>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</si>
  <si>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</si>
  <si>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</si>
  <si>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</si>
  <si>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</si>
  <si>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</si>
  <si>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</si>
  <si>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</si>
  <si>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</si>
  <si>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</si>
  <si>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</si>
  <si>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</si>
  <si>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</si>
  <si>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</si>
  <si>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</si>
  <si>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</si>
  <si>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</si>
  <si>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</si>
  <si>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</si>
  <si>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</si>
  <si>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</si>
  <si>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</si>
  <si>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</si>
  <si>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</si>
  <si>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</si>
  <si>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</si>
  <si>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</si>
  <si>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</si>
  <si>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</si>
  <si>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</si>
  <si>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</si>
  <si>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</si>
  <si>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</si>
  <si>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</si>
  <si>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</si>
  <si>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</si>
  <si>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</si>
  <si>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</si>
  <si>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</si>
  <si>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</si>
  <si>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</si>
  <si>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</si>
  <si>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</si>
  <si>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</si>
  <si>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</si>
  <si>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</si>
  <si>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</si>
  <si>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</si>
  <si>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</si>
  <si>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</si>
  <si>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</si>
  <si>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</si>
  <si>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</si>
  <si>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</si>
  <si>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</si>
  <si>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</si>
  <si>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</si>
  <si>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</si>
  <si>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</si>
  <si>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</si>
  <si>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</si>
  <si>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</si>
  <si>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</si>
  <si>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</si>
  <si>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</si>
  <si>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</si>
  <si>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</si>
  <si>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</si>
  <si>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</si>
  <si>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</si>
  <si>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</si>
  <si>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</si>
  <si>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</si>
  <si>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</si>
  <si>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</si>
  <si>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</si>
  <si>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</si>
  <si>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</si>
  <si>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</si>
  <si>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</si>
  <si>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</si>
  <si>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</si>
  <si>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</si>
  <si>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</si>
  <si>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</si>
  <si>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</si>
  <si>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</si>
  <si>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</si>
  <si>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</si>
  <si>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</si>
  <si>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</si>
  <si>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</si>
  <si>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</si>
  <si>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</si>
  <si>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</si>
  <si>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</si>
  <si>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</si>
  <si>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</si>
  <si>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</si>
  <si>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</si>
  <si>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</si>
  <si>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</si>
  <si>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</si>
  <si>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</si>
  <si>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</si>
  <si>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</si>
  <si>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</si>
  <si>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</si>
  <si>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</si>
  <si>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</si>
  <si>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</si>
  <si>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</si>
  <si>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</si>
  <si>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</si>
  <si>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</si>
  <si>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</si>
  <si>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</si>
  <si>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</si>
  <si>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</si>
  <si>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</si>
  <si>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</si>
  <si>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</si>
  <si>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</si>
  <si>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</si>
  <si>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</si>
  <si>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</si>
  <si>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</si>
  <si>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</si>
  <si>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</si>
  <si>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</si>
  <si>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</si>
  <si>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</si>
  <si>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</si>
  <si>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</si>
  <si>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</si>
  <si>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</si>
  <si>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</si>
  <si>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</si>
  <si>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</si>
  <si>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</si>
  <si>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</si>
  <si>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</si>
  <si>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</si>
  <si>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</si>
  <si>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</si>
  <si>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</si>
  <si>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</si>
  <si>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</si>
  <si>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</si>
  <si>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</si>
  <si>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</si>
  <si>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</si>
  <si>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</si>
  <si>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</si>
  <si>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</si>
  <si>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</si>
  <si>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</si>
  <si>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</si>
  <si>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</si>
  <si>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</si>
  <si>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</si>
  <si>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</si>
  <si>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</si>
  <si>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</si>
  <si>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</si>
  <si>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</si>
  <si>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</si>
  <si>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</si>
  <si>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</si>
  <si>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</si>
  <si>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</si>
  <si>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</si>
  <si>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</si>
  <si>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</si>
  <si>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</si>
  <si>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</si>
  <si>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</si>
  <si>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</si>
  <si>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</si>
  <si>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</si>
  <si>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</si>
  <si>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</si>
  <si>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</si>
  <si>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</si>
  <si>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</si>
  <si>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</si>
  <si>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</si>
  <si>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</si>
  <si>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</si>
  <si>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</si>
  <si>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</si>
  <si>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</si>
  <si>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</si>
  <si>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</si>
  <si>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</si>
  <si>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</si>
  <si>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</si>
  <si>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</si>
  <si>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</si>
  <si>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</si>
  <si>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</si>
  <si>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</si>
  <si>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</si>
  <si>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</si>
  <si>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</si>
  <si>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</si>
  <si>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</si>
  <si>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</si>
  <si>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</si>
  <si>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</si>
  <si>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</si>
  <si>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</si>
  <si>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</si>
  <si>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</si>
  <si>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</si>
  <si>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</si>
  <si>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</si>
  <si>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</si>
  <si>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</si>
  <si>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</si>
  <si>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</si>
  <si>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</si>
  <si>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</si>
  <si>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</si>
  <si>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</si>
  <si>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</si>
  <si>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</si>
  <si>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</si>
  <si>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</si>
  <si>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</si>
  <si>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</si>
  <si>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</si>
  <si>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</si>
  <si>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</si>
  <si>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</si>
  <si>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</si>
  <si>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</si>
  <si>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</si>
  <si>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</si>
  <si>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</si>
  <si>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</si>
  <si>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</si>
  <si>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</si>
  <si>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</si>
  <si>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</si>
  <si>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</si>
  <si>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</si>
  <si>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</si>
  <si>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</si>
  <si>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</si>
  <si>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</si>
  <si>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</si>
  <si>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</si>
  <si>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</si>
  <si>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</si>
  <si>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</si>
  <si>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</si>
  <si>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</si>
  <si>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</si>
  <si>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</si>
  <si>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</si>
  <si>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</si>
  <si>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</si>
  <si>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</si>
  <si>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</si>
  <si>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</si>
  <si>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</si>
  <si>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</si>
  <si>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</si>
  <si>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</si>
  <si>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</si>
  <si>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</si>
  <si>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</si>
  <si>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</si>
  <si>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</si>
  <si>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</si>
  <si>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</si>
  <si>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</si>
  <si>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</si>
  <si>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</si>
  <si>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</si>
  <si>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</si>
  <si>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</si>
  <si>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</si>
  <si>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</si>
  <si>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</si>
  <si>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</si>
  <si>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</si>
  <si>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</si>
  <si>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</si>
  <si>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</si>
  <si>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</si>
  <si>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</si>
  <si>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</si>
  <si>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</si>
  <si>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</si>
  <si>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</si>
  <si>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</si>
  <si>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</si>
  <si>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</si>
  <si>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</si>
  <si>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</si>
  <si>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</si>
  <si>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</si>
  <si>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</si>
  <si>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</si>
  <si>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</si>
  <si>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</si>
  <si>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</si>
  <si>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</si>
  <si>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</si>
  <si>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</si>
  <si>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</si>
  <si>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</si>
  <si>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</si>
  <si>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</si>
  <si>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</si>
  <si>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</si>
  <si>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</si>
  <si>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</si>
  <si>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</si>
  <si>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</si>
  <si>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</si>
  <si>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</si>
  <si>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</si>
  <si>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</si>
  <si>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</si>
  <si>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</si>
  <si>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</si>
  <si>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</si>
  <si>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</si>
  <si>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</si>
  <si>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</si>
  <si>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</si>
  <si>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</si>
  <si>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</si>
  <si>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</si>
  <si>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</si>
  <si>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</si>
  <si>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</si>
  <si>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</si>
  <si>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</si>
  <si>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</si>
  <si>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</si>
  <si>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</si>
  <si>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</si>
  <si>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</si>
  <si>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</si>
  <si>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</si>
  <si>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</si>
  <si>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</si>
  <si>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</si>
  <si>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</si>
  <si>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</si>
  <si>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</si>
  <si>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</si>
  <si>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</si>
  <si>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</si>
  <si>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</si>
  <si>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</si>
  <si>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</si>
  <si>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</si>
  <si>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</si>
  <si>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</si>
  <si>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</si>
  <si>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</si>
  <si>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</si>
  <si>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</si>
  <si>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</si>
  <si>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</si>
  <si>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</si>
  <si>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</si>
  <si>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</si>
  <si>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</si>
  <si>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</si>
  <si>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</si>
  <si>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</si>
  <si>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</si>
  <si>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</si>
  <si>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</si>
  <si>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</si>
  <si>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</si>
  <si>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</si>
  <si>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</si>
  <si>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</si>
  <si>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</si>
  <si>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</si>
  <si>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</si>
  <si>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</si>
  <si>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</si>
  <si>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</si>
  <si>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</si>
  <si>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</si>
  <si>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</si>
  <si>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</si>
  <si>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</si>
  <si>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</si>
  <si>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</si>
  <si>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</si>
  <si>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</si>
  <si>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</si>
  <si>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</si>
  <si>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</si>
  <si>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</si>
  <si>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</si>
  <si>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</si>
  <si>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</si>
  <si>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</si>
  <si>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</si>
  <si>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</si>
  <si>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</si>
  <si>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</si>
  <si>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</si>
  <si>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</si>
  <si>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</si>
  <si>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</si>
  <si>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</si>
  <si>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</si>
  <si>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</si>
  <si>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</si>
  <si>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</si>
  <si>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</si>
  <si>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</si>
  <si>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</si>
  <si>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</si>
  <si>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</si>
  <si>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</si>
  <si>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</si>
  <si>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</si>
  <si>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</si>
  <si>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</si>
  <si>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</si>
  <si>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</si>
  <si>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</si>
  <si>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</si>
  <si>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</si>
  <si>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</si>
  <si>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</si>
  <si>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</si>
  <si>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</si>
  <si>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</si>
  <si>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</si>
  <si>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</si>
  <si>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</si>
  <si>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</si>
  <si>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</si>
  <si>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</si>
  <si>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</si>
  <si>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</si>
  <si>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</si>
  <si>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</si>
  <si>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</si>
  <si>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</si>
  <si>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</si>
  <si>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</si>
  <si>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</si>
  <si>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</si>
  <si>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</si>
  <si>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</si>
  <si>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</si>
  <si>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</si>
  <si>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</si>
  <si>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</si>
  <si>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</si>
  <si>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</si>
  <si>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</si>
  <si>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</si>
  <si>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</si>
  <si>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</si>
  <si>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</si>
  <si>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</si>
  <si>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</si>
  <si>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</si>
  <si>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</si>
  <si>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</si>
  <si>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</si>
  <si>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</si>
  <si>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</si>
  <si>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</si>
  <si>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</si>
  <si>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</si>
  <si>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</si>
  <si>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</si>
  <si>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</si>
  <si>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</si>
  <si>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</si>
  <si>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</si>
  <si>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</si>
  <si>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</si>
  <si>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</si>
  <si>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</si>
  <si>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</si>
  <si>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</si>
  <si>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</si>
  <si>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</si>
  <si>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</si>
  <si>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</si>
  <si>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</si>
  <si>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</si>
  <si>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</si>
  <si>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</si>
  <si>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</si>
  <si>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</si>
  <si>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</si>
  <si>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</si>
  <si>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</si>
  <si>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</si>
  <si>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</si>
  <si>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</si>
  <si>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</si>
  <si>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</si>
  <si>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</si>
  <si>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</si>
  <si>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</si>
  <si>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</si>
  <si>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</si>
  <si>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</si>
  <si>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</si>
  <si>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</si>
  <si>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</si>
  <si>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</si>
  <si>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</si>
  <si>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</si>
  <si>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</si>
  <si>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</si>
  <si>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</si>
  <si>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</si>
  <si>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</si>
  <si>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</si>
  <si>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</si>
  <si>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</si>
  <si>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</si>
  <si>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</si>
  <si>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</si>
  <si>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</si>
  <si>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</si>
  <si>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</si>
  <si>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</si>
  <si>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</si>
  <si>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</si>
  <si>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</si>
  <si>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</si>
  <si>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</si>
  <si>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</si>
  <si>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</si>
  <si>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</si>
  <si>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</si>
  <si>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</si>
  <si>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</si>
  <si>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</si>
  <si>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</si>
  <si>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</si>
  <si>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</si>
  <si>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</si>
  <si>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</si>
  <si>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</si>
  <si>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</si>
  <si>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</si>
  <si>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</si>
  <si>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</si>
  <si>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</si>
  <si>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</si>
  <si>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</si>
  <si>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</si>
  <si>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</si>
  <si>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</si>
  <si>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</si>
  <si>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</si>
  <si>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</si>
  <si>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</si>
  <si>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</si>
  <si>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</si>
  <si>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</si>
  <si>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</si>
  <si>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</si>
  <si>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</si>
  <si>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</si>
  <si>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</si>
  <si>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</si>
  <si>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</si>
  <si>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</si>
  <si>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</si>
  <si>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</si>
  <si>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</si>
  <si>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</si>
  <si>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</si>
  <si>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</si>
  <si>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</si>
  <si>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</si>
  <si>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</si>
  <si>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</si>
  <si>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</si>
  <si>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</si>
  <si>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</si>
  <si>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</si>
  <si>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</si>
  <si>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</si>
  <si>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</si>
  <si>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</si>
  <si>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</si>
  <si>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</si>
  <si>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</si>
  <si>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</si>
  <si>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</si>
  <si>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</si>
  <si>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</si>
  <si>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</si>
  <si>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</si>
  <si>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</si>
  <si>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</si>
  <si>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</si>
  <si>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</si>
  <si>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</si>
  <si>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</si>
  <si>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</si>
  <si>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</si>
  <si>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</si>
  <si>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</si>
  <si>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</si>
  <si>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</si>
  <si>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</si>
  <si>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</si>
  <si>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</si>
  <si>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</si>
  <si>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</si>
  <si>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</si>
  <si>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</si>
  <si>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</si>
  <si>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</si>
  <si>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</si>
  <si>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</si>
  <si>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</si>
  <si>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</si>
  <si>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</si>
  <si>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</si>
  <si>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</si>
  <si>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</si>
  <si>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</si>
  <si>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</si>
  <si>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</si>
  <si>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</si>
  <si>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</si>
  <si>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</si>
  <si>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</si>
  <si>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</si>
  <si>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</si>
  <si>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</si>
  <si>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</si>
  <si>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</si>
  <si>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</si>
  <si>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</si>
  <si>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</si>
  <si>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</si>
  <si>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</si>
  <si>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</si>
  <si>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</si>
  <si>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</si>
  <si>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</si>
  <si>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</si>
  <si>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</si>
  <si>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</si>
  <si>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</si>
  <si>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</si>
  <si>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</si>
  <si>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</si>
  <si>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</si>
  <si>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</si>
  <si>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</si>
  <si>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</si>
  <si>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</si>
  <si>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</si>
  <si>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</si>
  <si>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</si>
  <si>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</si>
  <si>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</si>
  <si>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</si>
  <si>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</si>
  <si>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</si>
  <si>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</si>
  <si>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</si>
  <si>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</si>
  <si>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</si>
  <si>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</si>
  <si>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</si>
  <si>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</si>
  <si>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</si>
  <si>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</si>
  <si>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</si>
  <si>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</si>
  <si>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</si>
  <si>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</si>
  <si>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</si>
  <si>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</si>
  <si>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</si>
  <si>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</si>
  <si>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</si>
  <si>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</si>
  <si>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</si>
  <si>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</si>
  <si>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</si>
  <si>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</si>
  <si>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</si>
  <si>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</si>
  <si>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</si>
  <si>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</si>
  <si>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</si>
  <si>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</si>
  <si>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</si>
  <si>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</si>
  <si>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</si>
  <si>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</si>
  <si>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</si>
  <si>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</si>
  <si>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</si>
  <si>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</si>
  <si>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</si>
  <si>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</si>
  <si>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</si>
  <si>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</si>
  <si>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</si>
  <si>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</si>
  <si>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</si>
  <si>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</si>
  <si>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</si>
  <si>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</si>
  <si>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</si>
  <si>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</si>
  <si>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</si>
  <si>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</si>
  <si>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</si>
  <si>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</si>
  <si>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</si>
  <si>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</si>
  <si>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</si>
  <si>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</si>
  <si>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</si>
  <si>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</si>
  <si>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</si>
  <si>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</si>
  <si>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</si>
  <si>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</si>
  <si>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</si>
  <si>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</si>
  <si>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</si>
  <si>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</si>
  <si>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</si>
  <si>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</si>
  <si>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</si>
  <si>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</si>
  <si>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</si>
  <si>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</si>
  <si>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</si>
  <si>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</si>
  <si>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</si>
  <si>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</si>
  <si>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</si>
  <si>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</si>
  <si>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</si>
  <si>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</si>
  <si>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</si>
  <si>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</si>
  <si>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</si>
  <si>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</si>
  <si>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</si>
  <si>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</si>
  <si>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</si>
  <si>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</si>
  <si>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</si>
  <si>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</si>
  <si>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</si>
  <si>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</si>
  <si>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</si>
  <si>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</si>
  <si>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</si>
  <si>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</si>
  <si>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</si>
  <si>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</si>
  <si>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</si>
  <si>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</si>
  <si>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</si>
  <si>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</si>
  <si>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</si>
  <si>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</si>
  <si>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</si>
  <si>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</si>
  <si>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</si>
  <si>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</si>
  <si>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</si>
  <si>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</si>
  <si>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</si>
  <si>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</si>
  <si>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</si>
  <si>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</si>
  <si>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</si>
  <si>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</si>
  <si>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</si>
  <si>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</si>
  <si>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</si>
  <si>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</si>
  <si>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</si>
  <si>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</si>
  <si>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</si>
  <si>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</si>
  <si>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</si>
  <si>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</si>
  <si>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</si>
  <si>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</si>
  <si>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</si>
  <si>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</si>
  <si>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</si>
  <si>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</si>
  <si>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</si>
  <si>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</si>
  <si>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</si>
  <si>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</si>
  <si>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</si>
  <si>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</si>
  <si>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</si>
  <si>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</si>
  <si>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</si>
  <si>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</si>
  <si>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</si>
  <si>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</si>
  <si>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</si>
  <si>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</si>
  <si>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</si>
  <si>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</si>
  <si>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</si>
  <si>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</si>
  <si>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</si>
  <si>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</si>
  <si>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</si>
  <si>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</si>
  <si>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</si>
  <si>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</si>
  <si>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</si>
  <si>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</si>
  <si>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</si>
  <si>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</si>
  <si>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</si>
  <si>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</si>
  <si>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</si>
  <si>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</si>
  <si>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</si>
  <si>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</si>
  <si>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</si>
  <si>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</si>
  <si>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</si>
  <si>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</si>
  <si>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</si>
  <si>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</si>
  <si>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</si>
  <si>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</si>
  <si>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</si>
  <si>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</si>
  <si>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</si>
  <si>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</si>
  <si>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</si>
  <si>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</si>
  <si>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</si>
  <si>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</si>
  <si>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</si>
  <si>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</si>
  <si>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</si>
  <si>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</si>
  <si>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</si>
  <si>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</si>
  <si>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</si>
  <si>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</si>
  <si>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</si>
  <si>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</si>
  <si>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</si>
  <si>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</si>
  <si>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</si>
  <si>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</si>
  <si>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</si>
  <si>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</si>
  <si>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</si>
  <si>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</si>
  <si>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</si>
  <si>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</si>
  <si>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</si>
  <si>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</si>
  <si>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</si>
  <si>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</si>
  <si>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</si>
  <si>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</si>
  <si>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</si>
  <si>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</si>
  <si>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</si>
  <si>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</si>
  <si>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</si>
  <si>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</si>
  <si>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</si>
  <si>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</si>
  <si>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</si>
  <si>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</si>
  <si>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</si>
  <si>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</si>
  <si>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</si>
  <si>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</si>
  <si>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</si>
  <si>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</si>
  <si>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</si>
  <si>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</si>
  <si>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</si>
  <si>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</si>
  <si>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</si>
  <si>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</si>
  <si>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</si>
  <si>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</si>
  <si>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</si>
  <si>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</si>
  <si>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</si>
  <si>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</si>
  <si>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</si>
  <si>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</si>
  <si>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</si>
  <si>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</si>
  <si>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</si>
  <si>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</si>
  <si>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</si>
  <si>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</si>
  <si>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</si>
  <si>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</si>
  <si>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</si>
  <si>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</si>
  <si>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</si>
  <si>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</si>
  <si>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</si>
  <si>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</si>
  <si>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</si>
  <si>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</si>
  <si>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</si>
  <si>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</si>
  <si>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</si>
  <si>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</si>
  <si>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</si>
  <si>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</si>
  <si>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</si>
  <si>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</si>
  <si>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</si>
  <si>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</si>
  <si>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</si>
  <si>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</si>
  <si>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</si>
  <si>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</si>
  <si>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</si>
  <si>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</si>
  <si>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</si>
  <si>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</si>
  <si>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</si>
  <si>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</si>
  <si>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</si>
  <si>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</si>
  <si>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</si>
  <si>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</si>
  <si>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</si>
  <si>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</si>
  <si>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</si>
  <si>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</si>
  <si>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</si>
  <si>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</si>
  <si>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</si>
  <si>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</si>
  <si>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</si>
  <si>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</si>
  <si>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</si>
  <si>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</si>
  <si>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</si>
  <si>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</si>
  <si>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</si>
  <si>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</si>
  <si>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</si>
  <si>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</si>
  <si>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</si>
  <si>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</si>
  <si>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</si>
  <si>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</si>
  <si>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</si>
  <si>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</si>
  <si>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</si>
  <si>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</si>
  <si>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</si>
  <si>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</si>
  <si>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</si>
  <si>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</si>
  <si>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</si>
  <si>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</si>
  <si>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</si>
  <si>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</si>
  <si>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</si>
  <si>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</si>
  <si>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</si>
  <si>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</si>
  <si>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</si>
  <si>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</si>
  <si>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</si>
  <si>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</si>
  <si>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</si>
  <si>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</si>
  <si>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</si>
  <si>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</si>
  <si>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</si>
  <si>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</si>
  <si>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</si>
  <si>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</si>
  <si>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</si>
  <si>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</si>
  <si>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</si>
  <si>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</si>
  <si>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</si>
  <si>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</si>
  <si>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</si>
  <si>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</si>
  <si>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</si>
  <si>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</si>
  <si>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</si>
  <si>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</si>
  <si>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</si>
  <si>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</si>
  <si>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</si>
  <si>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</si>
  <si>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</si>
  <si>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</si>
  <si>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</si>
  <si>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</si>
  <si>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</si>
  <si>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</si>
  <si>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</si>
  <si>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</si>
  <si>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</si>
  <si>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</si>
  <si>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</si>
  <si>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</si>
  <si>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</si>
  <si>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</si>
  <si>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</si>
  <si>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</si>
  <si>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</si>
  <si>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</si>
  <si>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</si>
  <si>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</si>
  <si>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</si>
  <si>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</si>
  <si>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</si>
  <si>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</si>
  <si>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</si>
  <si>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</si>
  <si>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</si>
  <si>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</si>
  <si>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</si>
  <si>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</si>
  <si>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</si>
  <si>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</si>
  <si>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</si>
  <si>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</si>
  <si>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</si>
  <si>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</si>
  <si>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</si>
  <si>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</si>
  <si>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</si>
  <si>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</si>
  <si>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</si>
  <si>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</si>
  <si>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</si>
  <si>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</si>
  <si>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</si>
  <si>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</si>
  <si>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</si>
  <si>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</si>
  <si>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</si>
  <si>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</si>
  <si>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</si>
  <si>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</si>
  <si>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</si>
  <si>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</si>
  <si>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</si>
  <si>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</si>
  <si>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</si>
  <si>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</si>
  <si>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</si>
  <si>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</si>
  <si>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</si>
  <si>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</si>
  <si>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</si>
  <si>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</si>
  <si>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</si>
  <si>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</si>
  <si>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</si>
  <si>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</si>
  <si>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</si>
  <si>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</si>
  <si>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</si>
  <si>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</si>
  <si>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</si>
  <si>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</si>
  <si>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</si>
  <si>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</si>
  <si>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</si>
  <si>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</si>
  <si>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</si>
  <si>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</si>
  <si>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</si>
  <si>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</si>
  <si>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</si>
  <si>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</si>
  <si>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</si>
  <si>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</si>
  <si>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</si>
  <si>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</si>
  <si>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</si>
  <si>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</si>
  <si>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</si>
  <si>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</si>
  <si>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</si>
  <si>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</si>
  <si>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</si>
  <si>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</si>
  <si>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</si>
  <si>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</si>
  <si>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</si>
  <si>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</si>
  <si>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</si>
  <si>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</si>
  <si>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</si>
  <si>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</si>
  <si>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</si>
  <si>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</si>
  <si>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</si>
  <si>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</si>
  <si>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</si>
  <si>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</si>
  <si>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</si>
  <si>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</si>
  <si>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</si>
  <si>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</si>
  <si>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</si>
  <si>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</si>
  <si>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</si>
  <si>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</si>
  <si>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</si>
  <si>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</si>
  <si>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</si>
  <si>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</si>
  <si>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</si>
  <si>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</si>
  <si>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</si>
  <si>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</si>
  <si>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</si>
  <si>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</si>
  <si>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</si>
  <si>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</si>
  <si>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</si>
  <si>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</si>
  <si>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</si>
  <si>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</si>
  <si>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</si>
  <si>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</si>
  <si>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</si>
  <si>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</si>
  <si>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</si>
  <si>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</si>
  <si>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</si>
  <si>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</si>
  <si>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</si>
  <si>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</si>
  <si>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</si>
  <si>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</si>
  <si>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</si>
  <si>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</si>
  <si>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</si>
  <si>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</si>
  <si>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</si>
  <si>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</si>
  <si>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</si>
  <si>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</si>
  <si>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</si>
  <si>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</si>
  <si>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</si>
  <si>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</si>
  <si>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</si>
  <si>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</si>
  <si>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</si>
  <si>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</si>
  <si>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</si>
  <si>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</si>
  <si>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</si>
  <si>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</si>
  <si>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</si>
  <si>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</si>
  <si>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</si>
  <si>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</si>
  <si>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</si>
  <si>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</si>
  <si>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</si>
  <si>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</si>
  <si>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</si>
  <si>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</si>
  <si>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</si>
  <si>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</si>
  <si>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</si>
  <si>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</si>
  <si>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</si>
  <si>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</si>
  <si>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</si>
  <si>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</si>
  <si>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</si>
  <si>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</si>
  <si>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</si>
  <si>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</si>
  <si>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</si>
  <si>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</si>
  <si>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</si>
  <si>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</si>
  <si>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</si>
  <si>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</si>
  <si>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</si>
  <si>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</si>
  <si>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</si>
  <si>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</si>
  <si>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</si>
  <si>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</si>
  <si>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</si>
  <si>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</si>
  <si>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</si>
  <si>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</si>
  <si>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</si>
  <si>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</si>
  <si>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</si>
  <si>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</si>
  <si>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</si>
  <si>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</si>
  <si>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</si>
  <si>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</si>
  <si>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</si>
  <si>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</si>
  <si>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</si>
  <si>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</si>
  <si>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</si>
  <si>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</si>
  <si>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</si>
  <si>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</si>
  <si>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</si>
  <si>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</si>
  <si>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</si>
  <si>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</si>
  <si>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</si>
  <si>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</si>
  <si>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</si>
  <si>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</si>
  <si>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</si>
  <si>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</si>
  <si>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</si>
  <si>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</si>
  <si>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</si>
  <si>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</si>
  <si>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</si>
  <si>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</si>
  <si>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</si>
  <si>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</si>
  <si>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</si>
  <si>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</si>
  <si>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</si>
  <si>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</si>
  <si>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</si>
  <si>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</si>
  <si>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</si>
  <si>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</si>
  <si>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</si>
  <si>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</si>
  <si>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</si>
  <si>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</si>
  <si>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</si>
  <si>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</si>
  <si>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</si>
  <si>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</si>
  <si>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</si>
  <si>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</si>
  <si>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</si>
  <si>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</si>
  <si>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</si>
  <si>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</si>
  <si>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</si>
  <si>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</si>
  <si>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</si>
  <si>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</si>
  <si>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</si>
  <si>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</si>
  <si>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</si>
  <si>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</si>
  <si>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</si>
  <si>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</si>
  <si>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</si>
  <si>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</si>
  <si>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</si>
  <si>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</si>
  <si>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</si>
  <si>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</si>
  <si>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</si>
  <si>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</si>
  <si>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</si>
  <si>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</si>
  <si>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</si>
  <si>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</si>
  <si>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</si>
  <si>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</si>
  <si>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</si>
  <si>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</si>
  <si>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</si>
  <si>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</si>
  <si>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</si>
  <si>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</si>
  <si>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</si>
  <si>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</si>
  <si>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</si>
  <si>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</si>
  <si>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</si>
  <si>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</si>
  <si>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</si>
  <si>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</si>
  <si>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</si>
  <si>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</si>
  <si>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</si>
  <si>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</si>
  <si>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</si>
  <si>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</si>
  <si>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</si>
  <si>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</si>
  <si>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</si>
  <si>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</si>
  <si>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</si>
  <si>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</si>
  <si>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</si>
  <si>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</si>
  <si>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</si>
  <si>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</si>
  <si>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</si>
  <si>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</si>
  <si>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</si>
  <si>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</si>
  <si>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</si>
  <si>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</si>
  <si>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</si>
  <si>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</si>
  <si>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</si>
  <si>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</si>
  <si>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</si>
  <si>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</si>
  <si>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</si>
  <si>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</si>
  <si>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</si>
  <si>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</si>
  <si>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</si>
  <si>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</si>
  <si>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</si>
  <si>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</si>
  <si>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</si>
  <si>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</si>
  <si>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</si>
  <si>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</si>
  <si>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</si>
  <si>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</si>
  <si>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</si>
  <si>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</si>
  <si>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</si>
  <si>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</si>
  <si>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</si>
  <si>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</si>
  <si>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</si>
  <si>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</si>
  <si>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</si>
  <si>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</si>
  <si>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</si>
  <si>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</si>
  <si>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</si>
  <si>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</si>
  <si>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</si>
  <si>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</si>
  <si>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</si>
  <si>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</si>
  <si>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</si>
  <si>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</si>
  <si>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</si>
  <si>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</si>
  <si>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</si>
  <si>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</si>
  <si>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</si>
  <si>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</si>
  <si>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</si>
  <si>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</si>
  <si>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</si>
  <si>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</si>
  <si>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</si>
  <si>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</si>
  <si>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</si>
  <si>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</si>
  <si>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</si>
  <si>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</si>
  <si>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</si>
  <si>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</si>
  <si>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</si>
  <si>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</si>
  <si>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</si>
  <si>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</si>
  <si>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</si>
  <si>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</si>
  <si>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</si>
  <si>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</si>
  <si>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</si>
  <si>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</si>
  <si>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</si>
  <si>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</si>
  <si>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</si>
  <si>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</si>
  <si>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</si>
  <si>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</si>
  <si>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</si>
  <si>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</si>
  <si>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</si>
  <si>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</si>
  <si>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</si>
  <si>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</si>
  <si>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</si>
  <si>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</si>
  <si>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</si>
  <si>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</si>
  <si>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</si>
  <si>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</si>
  <si>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</si>
  <si>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</si>
  <si>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</si>
  <si>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</si>
  <si>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</si>
  <si>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</si>
  <si>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</si>
  <si>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</si>
  <si>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</si>
  <si>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</si>
  <si>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</si>
  <si>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</si>
  <si>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</si>
  <si>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</si>
  <si>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</si>
  <si>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</si>
  <si>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</si>
  <si>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</si>
  <si>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</si>
  <si>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</si>
  <si>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</si>
  <si>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</si>
  <si>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</si>
  <si>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</si>
  <si>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</si>
  <si>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</si>
  <si>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</si>
  <si>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</si>
  <si>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</si>
  <si>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</si>
  <si>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</si>
  <si>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</si>
  <si>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</si>
  <si>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</si>
  <si>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</si>
  <si>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</si>
  <si>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</si>
  <si>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</si>
  <si>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</si>
  <si>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</si>
  <si>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</si>
  <si>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</si>
  <si>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</si>
  <si>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</si>
  <si>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</si>
  <si>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</si>
  <si>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</si>
  <si>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</si>
  <si>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</si>
  <si>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</si>
  <si>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</si>
  <si>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</si>
  <si>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</si>
  <si>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</si>
  <si>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</si>
  <si>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</si>
  <si>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</si>
  <si>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</si>
  <si>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</si>
  <si>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</si>
  <si>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</si>
  <si>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</si>
  <si>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</si>
  <si>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</si>
  <si>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</si>
  <si>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</si>
  <si>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</si>
  <si>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</si>
  <si>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</si>
  <si>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</si>
  <si>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</si>
  <si>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</si>
  <si>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</si>
  <si>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</si>
  <si>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</si>
  <si>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</si>
  <si>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</si>
  <si>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</si>
  <si>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</si>
  <si>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</si>
  <si>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</si>
  <si>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</si>
  <si>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</si>
  <si>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</si>
  <si>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</si>
  <si>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</si>
  <si>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</si>
  <si>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</si>
  <si>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</si>
  <si>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</si>
  <si>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</si>
  <si>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</si>
  <si>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</si>
  <si>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</si>
  <si>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</si>
  <si>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</si>
  <si>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</si>
  <si>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</si>
  <si>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</si>
  <si>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</si>
  <si>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</si>
  <si>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</si>
  <si>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</si>
  <si>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</si>
  <si>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</si>
  <si>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</si>
  <si>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</si>
  <si>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</si>
  <si>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</si>
  <si>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</si>
  <si>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</si>
  <si>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</si>
  <si>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</si>
  <si>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</si>
  <si>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</si>
  <si>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</si>
  <si>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</si>
  <si>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</si>
  <si>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</si>
  <si>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</si>
  <si>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</si>
  <si>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</si>
  <si>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</si>
  <si>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</si>
  <si>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</si>
  <si>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</si>
  <si>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</si>
  <si>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</si>
  <si>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</si>
  <si>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</si>
  <si>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</si>
  <si>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</si>
  <si>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</si>
  <si>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</si>
  <si>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</si>
  <si>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</si>
  <si>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</si>
  <si>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</si>
  <si>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</si>
  <si>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</si>
  <si>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</si>
  <si>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</si>
  <si>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</si>
  <si>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</si>
  <si>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</si>
  <si>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</si>
  <si>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</si>
  <si>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</si>
  <si>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</si>
  <si>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</si>
  <si>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</si>
  <si>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</si>
  <si>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</si>
  <si>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</si>
  <si>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</si>
  <si>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</si>
  <si>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</si>
  <si>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</si>
  <si>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</si>
  <si>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</si>
  <si>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</si>
  <si>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</si>
  <si>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</si>
  <si>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</si>
  <si>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</si>
  <si>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</si>
  <si>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</si>
  <si>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</si>
  <si>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</si>
  <si>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</si>
  <si>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</si>
  <si>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</si>
  <si>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</si>
  <si>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</si>
  <si>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</si>
  <si>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</si>
  <si>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</si>
  <si>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</si>
  <si>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</si>
  <si>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</si>
  <si>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</si>
  <si>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</si>
  <si>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</si>
  <si>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</si>
  <si>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</si>
  <si>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</si>
  <si>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</si>
  <si>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</si>
  <si>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</si>
  <si>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</si>
  <si>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</si>
  <si>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</si>
  <si>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</si>
  <si>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</si>
  <si>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</si>
  <si>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</si>
  <si>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</si>
  <si>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</si>
  <si>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</si>
  <si>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</si>
  <si>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</si>
  <si>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</si>
  <si>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</si>
  <si>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</si>
  <si>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</si>
  <si>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</si>
  <si>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</si>
  <si>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</si>
  <si>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</si>
  <si>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</si>
  <si>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</si>
  <si>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</si>
  <si>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</si>
  <si>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</si>
  <si>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</si>
  <si>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</si>
  <si>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</si>
  <si>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</si>
  <si>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</si>
  <si>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</si>
  <si>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</si>
  <si>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</si>
  <si>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</si>
  <si>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</si>
  <si>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</si>
  <si>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</si>
  <si>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</si>
  <si>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</si>
  <si>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</si>
  <si>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</si>
  <si>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</si>
  <si>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</si>
  <si>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</si>
  <si>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</si>
  <si>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</si>
  <si>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</si>
  <si>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</si>
  <si>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</si>
  <si>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</si>
  <si>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</si>
  <si>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</si>
  <si>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</si>
  <si>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</si>
  <si>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</si>
  <si>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</si>
  <si>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</si>
  <si>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</si>
  <si>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</si>
  <si>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</si>
  <si>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</si>
  <si>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</si>
  <si>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</si>
  <si>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</si>
  <si>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</si>
  <si>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</si>
  <si>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</si>
  <si>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</si>
  <si>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</si>
  <si>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</si>
  <si>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</si>
  <si>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</si>
  <si>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</si>
  <si>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</si>
  <si>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</si>
  <si>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</si>
  <si>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</si>
  <si>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</si>
  <si>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</si>
  <si>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</si>
  <si>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</si>
  <si>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</si>
  <si>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</si>
  <si>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</si>
  <si>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</si>
  <si>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</si>
  <si>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</si>
  <si>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</si>
  <si>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</si>
  <si>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</si>
  <si>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</si>
  <si>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</si>
  <si>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</si>
  <si>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</si>
  <si>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</si>
  <si>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</si>
  <si>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</si>
  <si>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</si>
  <si>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</si>
  <si>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</si>
  <si>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</si>
  <si>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</si>
  <si>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</si>
  <si>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</si>
  <si>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</si>
  <si>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</si>
  <si>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</si>
  <si>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</si>
  <si>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</si>
  <si>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</si>
  <si>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</si>
  <si>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</si>
  <si>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</si>
  <si>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</si>
  <si>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</si>
  <si>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</si>
  <si>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</si>
  <si>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</si>
  <si>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</si>
  <si>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</si>
  <si>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</si>
  <si>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</si>
  <si>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</si>
  <si>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</si>
  <si>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</si>
  <si>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</si>
  <si>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</si>
  <si>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</si>
  <si>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</si>
  <si>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</si>
  <si>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</si>
  <si>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</si>
  <si>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</si>
  <si>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</si>
  <si>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</si>
  <si>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</si>
  <si>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</si>
  <si>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</si>
  <si>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</si>
  <si>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</si>
  <si>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</si>
  <si>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</si>
  <si>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</si>
  <si>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</si>
  <si>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</si>
  <si>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</si>
  <si>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</si>
  <si>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</si>
  <si>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</si>
  <si>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</si>
  <si>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</si>
  <si>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</si>
  <si>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</si>
  <si>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</si>
  <si>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</si>
  <si>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</si>
  <si>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</si>
  <si>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</si>
  <si>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</si>
  <si>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</si>
  <si>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</si>
  <si>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</si>
  <si>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</si>
  <si>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</si>
  <si>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</si>
  <si>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</si>
  <si>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</si>
  <si>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</si>
  <si>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</si>
  <si>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</si>
  <si>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</si>
  <si>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</si>
  <si>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</si>
  <si>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</si>
  <si>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</si>
  <si>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</si>
  <si>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</si>
  <si>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</si>
  <si>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</si>
  <si>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</si>
  <si>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</si>
  <si>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</si>
  <si>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</si>
  <si>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</si>
  <si>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</si>
  <si>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</si>
  <si>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</si>
  <si>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</si>
  <si>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</si>
  <si>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</si>
  <si>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</si>
  <si>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</si>
  <si>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</si>
  <si>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</si>
  <si>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</si>
  <si>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</si>
  <si>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</si>
  <si>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</si>
  <si>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</si>
  <si>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</si>
  <si>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</si>
  <si>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</si>
  <si>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</si>
  <si>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</si>
  <si>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</si>
  <si>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</si>
  <si>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</si>
  <si>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</si>
  <si>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</si>
  <si>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</si>
  <si>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</si>
  <si>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</si>
  <si>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</si>
  <si>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</si>
  <si>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</si>
  <si>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</si>
  <si>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</si>
  <si>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</si>
  <si>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</si>
  <si>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</si>
  <si>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</si>
  <si>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</si>
  <si>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</si>
  <si>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</si>
  <si>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</si>
  <si>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</si>
  <si>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</si>
  <si>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</si>
  <si>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</si>
  <si>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</si>
  <si>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</si>
  <si>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</si>
  <si>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</si>
  <si>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</si>
  <si>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</si>
  <si>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</si>
  <si>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</si>
  <si>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</si>
  <si>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</si>
  <si>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</si>
  <si>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</si>
  <si>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</si>
  <si>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</si>
  <si>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</si>
  <si>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</si>
  <si>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</si>
  <si>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</si>
  <si>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</si>
  <si>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</si>
  <si>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</si>
  <si>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</si>
  <si>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</si>
  <si>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</si>
  <si>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</si>
  <si>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</si>
  <si>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</si>
  <si>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</si>
  <si>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</si>
  <si>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</si>
  <si>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</si>
  <si>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</si>
  <si>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</si>
  <si>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</si>
  <si>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</si>
  <si>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</si>
  <si>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</si>
  <si>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</si>
  <si>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</si>
  <si>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</si>
  <si>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</si>
  <si>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</si>
  <si>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</si>
  <si>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</si>
  <si>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</si>
  <si>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</si>
  <si>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</si>
  <si>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</si>
  <si>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</si>
  <si>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</si>
  <si>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</si>
  <si>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</si>
  <si>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</si>
  <si>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</si>
  <si>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</si>
  <si>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</si>
  <si>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</si>
  <si>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</si>
  <si>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</si>
  <si>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</si>
  <si>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</si>
  <si>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</si>
  <si>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</si>
  <si>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</si>
  <si>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</si>
  <si>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</si>
  <si>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</si>
  <si>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</si>
  <si>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</si>
  <si>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</si>
  <si>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</si>
  <si>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</si>
  <si>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</si>
  <si>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</si>
  <si>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</si>
  <si>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</si>
  <si>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</si>
  <si>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</si>
  <si>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</si>
  <si>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</si>
  <si>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</si>
  <si>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</si>
  <si>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</si>
  <si>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</si>
  <si>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</si>
  <si>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</si>
  <si>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</si>
  <si>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</si>
  <si>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</si>
  <si>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</si>
  <si>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</si>
  <si>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</si>
  <si>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</si>
  <si>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</si>
  <si>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</si>
  <si>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</si>
  <si>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</si>
  <si>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</si>
  <si>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</si>
  <si>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</si>
  <si>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</si>
  <si>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</si>
  <si>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</si>
  <si>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</si>
  <si>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</si>
  <si>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</si>
  <si>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</si>
  <si>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</si>
  <si>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</si>
  <si>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</si>
  <si>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</si>
  <si>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</si>
  <si>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</si>
  <si>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</si>
  <si>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</si>
  <si>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</si>
  <si>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</si>
  <si>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</si>
  <si>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</si>
  <si>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</si>
  <si>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</si>
  <si>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</si>
  <si>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</si>
  <si>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</si>
  <si>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</si>
  <si>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</si>
  <si>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</si>
  <si>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</si>
  <si>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</si>
  <si>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</si>
  <si>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</si>
  <si>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</si>
  <si>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</si>
  <si>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</si>
  <si>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</si>
  <si>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</si>
  <si>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</si>
  <si>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</si>
  <si>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</si>
  <si>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</si>
  <si>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</si>
  <si>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</si>
  <si>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</si>
  <si>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</si>
  <si>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</si>
  <si>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</si>
  <si>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</si>
  <si>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</si>
  <si>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</si>
  <si>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</si>
  <si>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</si>
  <si>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</si>
  <si>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</si>
  <si>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</si>
  <si>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</si>
  <si>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</si>
  <si>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</si>
  <si>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</si>
  <si>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</si>
  <si>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</si>
  <si>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</si>
  <si>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</si>
  <si>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</si>
  <si>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</si>
  <si>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</si>
  <si>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</si>
  <si>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</si>
  <si>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</si>
  <si>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</si>
  <si>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</si>
  <si>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</si>
  <si>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</si>
  <si>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</si>
  <si>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</si>
  <si>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</si>
  <si>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</si>
  <si>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</si>
  <si>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</si>
  <si>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</si>
  <si>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</si>
  <si>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</si>
  <si>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</si>
  <si>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</si>
  <si>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</si>
  <si>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</si>
  <si>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</si>
  <si>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</si>
  <si>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</si>
  <si>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</si>
  <si>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</si>
  <si>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</si>
  <si>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</si>
  <si>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</si>
  <si>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</si>
  <si>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</si>
  <si>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</si>
  <si>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</si>
  <si>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</si>
  <si>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</si>
  <si>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</si>
  <si>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</si>
  <si>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</si>
  <si>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</si>
  <si>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</si>
  <si>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</si>
  <si>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</si>
  <si>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</si>
  <si>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</si>
  <si>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</si>
  <si>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</si>
  <si>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</si>
  <si>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</si>
  <si>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</si>
  <si>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</si>
  <si>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</si>
  <si>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</si>
  <si>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</si>
  <si>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</si>
  <si>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</si>
  <si>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</si>
  <si>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</si>
  <si>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</si>
  <si>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</si>
  <si>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</si>
  <si>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</si>
  <si>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</si>
  <si>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</si>
  <si>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</si>
  <si>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</si>
  <si>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</si>
  <si>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</si>
  <si>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</si>
  <si>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</si>
  <si>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</si>
  <si>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</si>
  <si>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</si>
  <si>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</si>
  <si>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</si>
  <si>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</si>
  <si>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</si>
  <si>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</si>
  <si>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</si>
  <si>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</si>
  <si>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</si>
  <si>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</si>
  <si>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</si>
  <si>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</si>
  <si>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</si>
  <si>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</si>
  <si>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</si>
  <si>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</si>
  <si>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</si>
  <si>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</si>
  <si>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</si>
  <si>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</si>
  <si>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</si>
  <si>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</si>
  <si>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</si>
  <si>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</si>
  <si>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</si>
  <si>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</si>
  <si>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</si>
  <si>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</si>
  <si>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</si>
  <si>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</si>
  <si>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</si>
  <si>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</si>
  <si>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</si>
  <si>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</si>
  <si>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</si>
  <si>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</si>
  <si>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</si>
  <si>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</si>
  <si>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</si>
  <si>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</si>
  <si>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</si>
  <si>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</si>
  <si>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</si>
  <si>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</si>
  <si>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</si>
  <si>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</si>
  <si>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</si>
  <si>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</si>
  <si>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</si>
  <si>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</si>
  <si>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</si>
  <si>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</si>
  <si>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</si>
  <si>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</si>
  <si>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</si>
  <si>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</si>
  <si>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</si>
  <si>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</si>
  <si>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</si>
  <si>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</si>
  <si>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</si>
  <si>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</si>
  <si>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</si>
  <si>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</si>
  <si>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</si>
  <si>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</si>
  <si>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</si>
  <si>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</si>
  <si>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</si>
  <si>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</si>
  <si>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</si>
  <si>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</si>
  <si>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</si>
  <si>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</si>
  <si>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</si>
  <si>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</si>
  <si>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</si>
  <si>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</si>
  <si>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</si>
  <si>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</si>
  <si>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</si>
  <si>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</si>
  <si>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</si>
  <si>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</si>
  <si>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</si>
  <si>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</si>
  <si>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</si>
  <si>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</si>
  <si>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</si>
  <si>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</si>
  <si>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</si>
  <si>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</si>
  <si>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</si>
  <si>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</si>
  <si>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</si>
  <si>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</si>
  <si>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</si>
  <si>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</si>
  <si>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</si>
  <si>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</si>
  <si>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</si>
  <si>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</si>
  <si>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</si>
  <si>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</si>
  <si>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</si>
  <si>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</si>
  <si>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</si>
  <si>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</si>
  <si>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</si>
  <si>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</si>
  <si>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</si>
  <si>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</si>
  <si>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</si>
  <si>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</si>
  <si>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</si>
  <si>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</si>
  <si>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</si>
  <si>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</si>
  <si>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</si>
  <si>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</si>
  <si>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</si>
  <si>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</si>
  <si>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</si>
  <si>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</si>
  <si>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</si>
  <si>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</si>
  <si>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</si>
  <si>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</si>
  <si>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</si>
  <si>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</si>
  <si>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</si>
  <si>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</si>
  <si>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</si>
  <si>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</si>
  <si>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</si>
  <si>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</si>
  <si>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</si>
  <si>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</si>
  <si>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</si>
  <si>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</si>
  <si>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</si>
  <si>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</si>
  <si>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</si>
  <si>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</si>
  <si>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</si>
  <si>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</si>
  <si>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</si>
  <si>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</si>
  <si>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</si>
  <si>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</si>
  <si>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</si>
  <si>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</si>
  <si>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</si>
  <si>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</si>
  <si>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</si>
  <si>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</si>
  <si>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</si>
  <si>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</si>
  <si>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</si>
  <si>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</si>
  <si>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</si>
  <si>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</si>
  <si>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</si>
  <si>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</si>
  <si>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</si>
  <si>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</si>
  <si>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</si>
  <si>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</si>
  <si>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</si>
  <si>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</si>
  <si>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</si>
  <si>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</si>
  <si>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</si>
  <si>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</si>
  <si>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</si>
  <si>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</si>
  <si>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</si>
  <si>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</si>
  <si>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</si>
  <si>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</si>
  <si>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</si>
  <si>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</si>
  <si>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</si>
  <si>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</si>
  <si>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</si>
  <si>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</si>
  <si>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</si>
  <si>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</si>
  <si>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</si>
  <si>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</si>
  <si>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</si>
  <si>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</si>
  <si>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</si>
  <si>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</si>
  <si>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</si>
  <si>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</si>
  <si>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</si>
  <si>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</si>
  <si>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</si>
  <si>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</si>
  <si>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</si>
  <si>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</si>
  <si>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</si>
  <si>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</si>
  <si>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</si>
  <si>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</si>
  <si>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</si>
  <si>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</si>
  <si>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</si>
  <si>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</si>
  <si>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</si>
  <si>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</si>
  <si>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</si>
  <si>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</si>
  <si>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</si>
  <si>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</si>
  <si>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</si>
  <si>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</si>
  <si>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</si>
  <si>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</si>
  <si>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</si>
  <si>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</si>
  <si>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</si>
  <si>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</si>
  <si>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</si>
  <si>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</si>
  <si>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</si>
  <si>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</si>
  <si>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</si>
  <si>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</si>
  <si>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</si>
  <si>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</si>
  <si>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</si>
  <si>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</si>
  <si>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</si>
  <si>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</si>
  <si>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</si>
  <si>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</si>
  <si>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</si>
  <si>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</si>
  <si>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</si>
  <si>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</si>
  <si>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</si>
  <si>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</si>
  <si>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</si>
  <si>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</si>
  <si>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</si>
  <si>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</si>
  <si>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</si>
  <si>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</si>
  <si>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</si>
  <si>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</si>
  <si>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</si>
  <si>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</si>
  <si>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</si>
  <si>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</si>
  <si>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</si>
  <si>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</si>
  <si>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</si>
  <si>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</si>
  <si>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</si>
  <si>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</si>
  <si>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</si>
  <si>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</si>
  <si>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</si>
  <si>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</si>
  <si>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</si>
  <si>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</si>
  <si>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</si>
  <si>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</si>
  <si>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</si>
  <si>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</si>
  <si>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</si>
  <si>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</si>
  <si>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</si>
  <si>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</si>
  <si>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</si>
  <si>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</si>
  <si>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</si>
  <si>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</si>
  <si>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</si>
  <si>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</si>
  <si>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</si>
  <si>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</si>
  <si>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</si>
  <si>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</si>
  <si>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</si>
  <si>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</si>
  <si>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</si>
  <si>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</si>
  <si>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</si>
  <si>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</si>
  <si>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</si>
  <si>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</si>
  <si>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</si>
  <si>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</si>
  <si>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</si>
  <si>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</si>
  <si>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</si>
  <si>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</si>
  <si>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</si>
  <si>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</si>
  <si>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</si>
  <si>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</si>
  <si>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</si>
  <si>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</si>
  <si>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</si>
  <si>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</si>
  <si>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</si>
  <si>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</si>
  <si>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</si>
  <si>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</si>
  <si>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</si>
  <si>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</si>
  <si>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</si>
  <si>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</si>
  <si>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</si>
  <si>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</si>
  <si>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</si>
  <si>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</si>
  <si>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</si>
  <si>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</si>
  <si>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</si>
  <si>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</si>
  <si>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</si>
  <si>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</si>
  <si>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</si>
  <si>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</si>
  <si>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</si>
  <si>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</si>
  <si>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</si>
  <si>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</si>
  <si>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</si>
  <si>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</si>
  <si>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</si>
  <si>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</si>
  <si>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</si>
  <si>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</si>
  <si>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</si>
  <si>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</si>
  <si>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</si>
  <si>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</si>
  <si>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</si>
  <si>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</si>
  <si>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</si>
  <si>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</si>
  <si>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</si>
  <si>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</si>
  <si>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</si>
  <si>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</si>
  <si>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</si>
  <si>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</si>
  <si>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</si>
  <si>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</si>
  <si>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</si>
  <si>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</si>
  <si>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</si>
  <si>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</si>
  <si>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</si>
  <si>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</si>
  <si>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</si>
  <si>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</si>
  <si>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</si>
  <si>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</si>
  <si>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</si>
  <si>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</si>
  <si>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</si>
  <si>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</si>
  <si>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</si>
  <si>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</si>
  <si>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</si>
  <si>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</si>
  <si>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</si>
  <si>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</si>
  <si>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</si>
  <si>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</si>
  <si>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</si>
  <si>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</si>
  <si>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</si>
  <si>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</si>
  <si>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</si>
  <si>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</si>
  <si>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</si>
  <si>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</si>
  <si>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</si>
  <si>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</si>
  <si>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</si>
  <si>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</si>
  <si>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</si>
  <si>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</si>
  <si>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</si>
  <si>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</si>
  <si>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</si>
  <si>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</si>
  <si>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</si>
  <si>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</si>
  <si>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</si>
  <si>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</si>
  <si>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</si>
  <si>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</si>
  <si>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</si>
  <si>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</si>
  <si>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</si>
  <si>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</si>
  <si>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</si>
  <si>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</si>
  <si>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</si>
  <si>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</si>
  <si>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</si>
  <si>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</si>
  <si>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</si>
  <si>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</si>
  <si>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</si>
  <si>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</si>
  <si>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</si>
  <si>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</si>
  <si>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</si>
  <si>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</si>
  <si>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</si>
  <si>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</si>
  <si>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</si>
  <si>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</si>
  <si>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</si>
  <si>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</si>
  <si>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</si>
  <si>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</si>
  <si>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</si>
  <si>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</si>
  <si>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</si>
  <si>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</si>
  <si>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</si>
  <si>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</si>
  <si>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</si>
  <si>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</si>
  <si>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</si>
  <si>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</si>
  <si>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</si>
  <si>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</si>
  <si>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</si>
  <si>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</si>
  <si>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</si>
  <si>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</si>
  <si>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</si>
  <si>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</si>
  <si>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</si>
  <si>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</si>
  <si>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</si>
  <si>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</si>
  <si>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</si>
  <si>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</si>
  <si>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</si>
  <si>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</si>
  <si>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</si>
  <si>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</si>
  <si>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</si>
  <si>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</si>
  <si>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</si>
  <si>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</si>
  <si>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</si>
  <si>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</si>
  <si>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</si>
  <si>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</si>
  <si>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</si>
  <si>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</si>
  <si>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</si>
  <si>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</si>
  <si>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</si>
  <si>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</si>
  <si>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</si>
  <si>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</si>
  <si>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</si>
  <si>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</si>
  <si>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</si>
  <si>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</si>
  <si>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</si>
  <si>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</si>
  <si>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</si>
  <si>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</si>
  <si>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</si>
  <si>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</si>
  <si>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</si>
  <si>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</si>
  <si>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</si>
  <si>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</si>
  <si>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</si>
  <si>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</si>
  <si>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</si>
  <si>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</si>
  <si>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</si>
  <si>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</si>
  <si>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</si>
  <si>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</si>
  <si>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</si>
  <si>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</si>
  <si>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</si>
  <si>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</si>
  <si>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</si>
  <si>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</si>
  <si>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</si>
  <si>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</si>
  <si>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</si>
  <si>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</si>
  <si>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</si>
  <si>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</si>
  <si>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</si>
  <si>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</si>
  <si>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</si>
  <si>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</si>
  <si>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</si>
  <si>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</si>
  <si>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</si>
  <si>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</si>
  <si>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</si>
  <si>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</si>
  <si>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</si>
  <si>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</si>
  <si>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</si>
  <si>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</si>
  <si>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</si>
  <si>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</si>
  <si>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</si>
  <si>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</si>
  <si>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</si>
  <si>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</si>
  <si>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</si>
  <si>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</si>
  <si>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</si>
  <si>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</si>
  <si>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</si>
  <si>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</si>
  <si>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</si>
  <si>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</si>
  <si>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</si>
  <si>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</si>
  <si>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</si>
  <si>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</si>
  <si>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</si>
  <si>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</si>
  <si>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</si>
  <si>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</si>
  <si>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</si>
  <si>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</si>
  <si>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</si>
  <si>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</si>
  <si>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</si>
  <si>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</si>
  <si>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</si>
  <si>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</si>
  <si>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</si>
  <si>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</si>
  <si>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</si>
  <si>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</si>
  <si>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</si>
  <si>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</si>
  <si>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</si>
  <si>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</si>
  <si>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</si>
  <si>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</si>
  <si>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</si>
  <si>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</si>
  <si>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</si>
  <si>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</si>
  <si>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</si>
  <si>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</si>
  <si>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</si>
  <si>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</si>
  <si>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</si>
  <si>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</si>
  <si>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</si>
  <si>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</si>
  <si>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</si>
  <si>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</si>
  <si>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</si>
  <si>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</si>
  <si>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</si>
  <si>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</si>
  <si>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</si>
  <si>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</si>
  <si>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</si>
  <si>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</si>
  <si>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</si>
  <si>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</si>
  <si>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</si>
  <si>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</si>
  <si>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</si>
  <si>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</si>
  <si>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</si>
  <si>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</si>
  <si>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</si>
  <si>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</si>
  <si>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</si>
  <si>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</si>
  <si>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</si>
  <si>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</si>
  <si>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</si>
  <si>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</si>
  <si>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</si>
  <si>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</si>
  <si>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</si>
  <si>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</si>
  <si>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</si>
  <si>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</si>
  <si>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</si>
  <si>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</si>
  <si>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</si>
  <si>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</si>
  <si>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</si>
  <si>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</si>
  <si>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</si>
  <si>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</si>
  <si>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</si>
  <si>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</si>
  <si>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</si>
  <si>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</si>
  <si>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</si>
  <si>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</si>
  <si>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</si>
  <si>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</si>
  <si>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</si>
  <si>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</si>
  <si>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</si>
  <si>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</si>
  <si>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</si>
  <si>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</si>
  <si>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</si>
  <si>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</si>
  <si>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</si>
  <si>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</si>
  <si>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</si>
  <si>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</si>
  <si>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</si>
  <si>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</si>
  <si>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</si>
  <si>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</si>
  <si>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</si>
  <si>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</si>
  <si>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</si>
  <si>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</si>
  <si>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</si>
  <si>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</si>
  <si>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</si>
  <si>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</si>
  <si>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</si>
  <si>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</si>
  <si>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</si>
  <si>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</si>
  <si>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</si>
  <si>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</si>
  <si>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</si>
  <si>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</si>
  <si>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</si>
  <si>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</si>
  <si>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</si>
  <si>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</si>
  <si>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</si>
  <si>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</si>
  <si>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</si>
  <si>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</si>
  <si>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</si>
  <si>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</si>
  <si>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</si>
  <si>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</si>
  <si>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</si>
  <si>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</si>
  <si>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</si>
  <si>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</si>
  <si>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</si>
  <si>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</si>
  <si>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</si>
  <si>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</si>
  <si>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</si>
  <si>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</si>
  <si>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</si>
  <si>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</si>
  <si>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</si>
  <si>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</si>
  <si>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</si>
  <si>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</si>
  <si>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</si>
  <si>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</si>
  <si>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</si>
  <si>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</si>
  <si>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</si>
  <si>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</si>
  <si>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</si>
  <si>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</si>
  <si>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</si>
  <si>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</si>
  <si>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</si>
  <si>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</si>
  <si>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</si>
  <si>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</si>
  <si>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</si>
  <si>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</si>
  <si>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</si>
  <si>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</si>
  <si>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</si>
  <si>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</si>
  <si>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</si>
  <si>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</si>
  <si>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</si>
  <si>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</si>
  <si>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</si>
  <si>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</si>
  <si>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</si>
  <si>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</si>
  <si>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</si>
  <si>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</si>
  <si>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</si>
  <si>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</si>
  <si>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</si>
  <si>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</si>
  <si>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</si>
  <si>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</si>
  <si>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</si>
  <si>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</si>
  <si>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</si>
  <si>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</si>
  <si>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</si>
  <si>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</si>
  <si>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</si>
  <si>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</si>
  <si>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</si>
  <si>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</si>
  <si>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</si>
  <si>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</si>
  <si>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</si>
  <si>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</si>
  <si>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</si>
  <si>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</si>
  <si>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</si>
  <si>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</si>
  <si>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</si>
  <si>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</si>
  <si>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</si>
  <si>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</si>
  <si>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</si>
  <si>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</si>
  <si>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</si>
  <si>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</si>
  <si>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</si>
  <si>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</si>
  <si>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</si>
  <si>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</si>
  <si>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</si>
  <si>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</si>
  <si>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</si>
  <si>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</si>
  <si>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</si>
  <si>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</si>
  <si>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</si>
  <si>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</si>
  <si>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</si>
  <si>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</si>
  <si>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</si>
  <si>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</si>
  <si>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</si>
  <si>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</si>
  <si>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</si>
  <si>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</si>
  <si>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</si>
  <si>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</si>
  <si>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</si>
  <si>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</si>
  <si>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</si>
  <si>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</si>
  <si>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</si>
  <si>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</si>
  <si>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</si>
  <si>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</si>
  <si>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</si>
  <si>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</si>
  <si>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</si>
  <si>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</si>
  <si>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</si>
  <si>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</si>
  <si>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</si>
  <si>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</si>
  <si>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</si>
  <si>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</si>
  <si>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</si>
  <si>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</si>
  <si>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</si>
  <si>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</si>
  <si>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</si>
  <si>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</si>
  <si>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</si>
  <si>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</si>
  <si>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</si>
  <si>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</si>
  <si>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</si>
  <si>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</si>
  <si>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</si>
  <si>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</si>
  <si>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</si>
  <si>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</si>
  <si>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</si>
  <si>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</si>
  <si>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</si>
  <si>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</si>
  <si>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</si>
  <si>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</si>
  <si>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</si>
  <si>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</si>
  <si>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</si>
  <si>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</si>
  <si>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</si>
  <si>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</si>
  <si>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</si>
  <si>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</si>
  <si>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</si>
  <si>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</si>
  <si>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</si>
  <si>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</si>
  <si>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</si>
  <si>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</si>
  <si>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</si>
  <si>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</si>
  <si>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</si>
  <si>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</si>
  <si>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</si>
  <si>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</si>
  <si>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</si>
  <si>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</si>
  <si>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</si>
  <si>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</si>
  <si>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</si>
  <si>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</si>
  <si>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</si>
  <si>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</si>
  <si>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</si>
  <si>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</si>
  <si>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</si>
  <si>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</si>
  <si>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</si>
  <si>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</si>
  <si>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</si>
  <si>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</si>
  <si>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</si>
  <si>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</si>
  <si>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</si>
  <si>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</si>
  <si>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</si>
  <si>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</si>
  <si>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</si>
  <si>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</si>
  <si>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</si>
  <si>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</si>
  <si>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</si>
  <si>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</si>
  <si>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</si>
  <si>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</si>
  <si>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</si>
  <si>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</si>
  <si>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</si>
  <si>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</si>
  <si>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</si>
  <si>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</si>
  <si>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</si>
  <si>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</si>
  <si>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</si>
  <si>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</si>
  <si>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</si>
  <si>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</si>
  <si>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</si>
  <si>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</si>
  <si>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</si>
  <si>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</si>
  <si>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</si>
  <si>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</si>
  <si>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</si>
  <si>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</si>
  <si>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</si>
  <si>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</si>
  <si>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</si>
  <si>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</si>
  <si>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</si>
  <si>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</si>
  <si>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</si>
  <si>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</si>
  <si>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</si>
  <si>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</si>
  <si>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</si>
  <si>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</si>
  <si>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</si>
  <si>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</si>
  <si>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</si>
  <si>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</si>
  <si>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</si>
  <si>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</si>
  <si>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</si>
  <si>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</si>
  <si>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</si>
  <si>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</si>
  <si>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</si>
  <si>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</si>
  <si>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</si>
  <si>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</si>
  <si>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</si>
  <si>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</si>
  <si>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</si>
  <si>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</si>
  <si>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</si>
  <si>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</si>
  <si>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</si>
  <si>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</si>
  <si>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</si>
  <si>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</si>
  <si>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</si>
  <si>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</si>
  <si>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</si>
  <si>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</si>
  <si>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</si>
  <si>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</si>
  <si>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</si>
  <si>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</si>
  <si>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</si>
  <si>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</si>
  <si>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</si>
  <si>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</si>
  <si>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</si>
  <si>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</si>
  <si>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</si>
  <si>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</si>
  <si>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</si>
  <si>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</si>
  <si>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</si>
  <si>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</si>
  <si>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</si>
  <si>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</si>
  <si>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</si>
  <si>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</si>
  <si>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</si>
  <si>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</si>
  <si>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</si>
  <si>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</si>
  <si>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</si>
  <si>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</si>
  <si>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</si>
  <si>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</si>
  <si>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</si>
  <si>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</si>
  <si>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</si>
  <si>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</si>
  <si>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</si>
  <si>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</si>
  <si>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</si>
  <si>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</si>
  <si>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</si>
  <si>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</si>
  <si>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</si>
  <si>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</si>
  <si>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</si>
  <si>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</si>
  <si>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</si>
  <si>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</si>
  <si>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</si>
  <si>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</si>
  <si>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</si>
  <si>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</si>
  <si>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</si>
  <si>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</si>
  <si>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</si>
  <si>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</si>
  <si>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</si>
  <si>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</si>
  <si>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</si>
  <si>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</si>
  <si>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</si>
  <si>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</si>
  <si>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</si>
  <si>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</si>
  <si>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</si>
  <si>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</si>
  <si>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</si>
  <si>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</si>
  <si>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</si>
  <si>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</si>
  <si>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</si>
  <si>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</si>
  <si>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</si>
  <si>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</si>
  <si>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</si>
  <si>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</si>
  <si>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</si>
  <si>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</si>
  <si>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</si>
  <si>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</si>
  <si>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</si>
  <si>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</si>
  <si>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</si>
  <si>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</si>
  <si>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</si>
  <si>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</si>
  <si>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</si>
  <si>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</si>
  <si>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</si>
  <si>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</si>
  <si>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</si>
  <si>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</si>
  <si>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</si>
  <si>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</si>
  <si>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</si>
  <si>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</si>
  <si>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</si>
  <si>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</si>
  <si>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</si>
  <si>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</si>
  <si>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</si>
  <si>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</si>
  <si>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</si>
  <si>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</si>
  <si>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</si>
  <si>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</si>
  <si>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</si>
  <si>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</si>
  <si>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</si>
  <si>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</si>
  <si>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</si>
  <si>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</si>
  <si>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</si>
  <si>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</si>
  <si>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</si>
  <si>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</si>
  <si>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</si>
  <si>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</si>
  <si>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</si>
  <si>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</si>
  <si>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</si>
  <si>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</si>
  <si>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</si>
  <si>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</si>
  <si>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</si>
  <si>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</si>
  <si>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</si>
  <si>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</si>
  <si>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</si>
  <si>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</si>
  <si>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</si>
  <si>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</si>
  <si>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</si>
  <si>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</si>
  <si>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</si>
  <si>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</si>
  <si>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</si>
  <si>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</si>
  <si>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</si>
  <si>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</si>
  <si>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</si>
  <si>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</si>
  <si>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</si>
  <si>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</si>
  <si>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</si>
  <si>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</si>
  <si>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</si>
  <si>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</si>
  <si>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</si>
  <si>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</si>
  <si>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</si>
  <si>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</si>
  <si>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</si>
  <si>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</si>
  <si>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</si>
  <si>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</si>
  <si>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</si>
  <si>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</si>
  <si>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</si>
  <si>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</si>
  <si>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</si>
  <si>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</si>
  <si>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</si>
  <si>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</si>
  <si>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</si>
  <si>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</si>
  <si>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</si>
  <si>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</si>
  <si>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</si>
  <si>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</si>
  <si>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</si>
  <si>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</si>
  <si>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</si>
  <si>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</si>
  <si>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</si>
  <si>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</si>
  <si>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</si>
  <si>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</si>
  <si>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</si>
  <si>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</si>
  <si>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</si>
  <si>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</si>
  <si>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</si>
  <si>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</si>
  <si>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</si>
  <si>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</si>
  <si>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</si>
  <si>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</si>
  <si>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</si>
  <si>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</si>
  <si>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</si>
  <si>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</si>
  <si>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</si>
  <si>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</si>
  <si>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</si>
  <si>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</si>
  <si>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</si>
  <si>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</si>
  <si>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</si>
  <si>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</si>
  <si>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</si>
  <si>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</si>
  <si>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</si>
  <si>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</si>
  <si>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</si>
  <si>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</si>
  <si>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</si>
  <si>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</si>
  <si>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</si>
  <si>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</si>
  <si>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</si>
  <si>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</si>
  <si>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</si>
  <si>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</si>
  <si>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</si>
  <si>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</si>
  <si>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</si>
  <si>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</si>
  <si>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</si>
  <si>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</si>
  <si>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</si>
  <si>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</si>
  <si>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</si>
  <si>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</si>
  <si>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</si>
  <si>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</si>
  <si>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</si>
  <si>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</si>
  <si>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</si>
  <si>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</si>
  <si>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</si>
  <si>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</si>
  <si>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</si>
  <si>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</si>
  <si>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</si>
  <si>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</si>
  <si>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</si>
  <si>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</si>
  <si>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</si>
  <si>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</si>
  <si>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</si>
  <si>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</si>
  <si>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</si>
  <si>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</si>
  <si>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</si>
  <si>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</si>
  <si>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</si>
  <si>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</si>
  <si>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</si>
  <si>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</si>
  <si>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</si>
  <si>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</si>
  <si>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</si>
  <si>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</si>
  <si>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</si>
  <si>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</si>
  <si>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</si>
  <si>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</si>
  <si>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</si>
  <si>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</si>
  <si>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</si>
  <si>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</si>
  <si>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</si>
  <si>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</si>
  <si>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</si>
  <si>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</si>
  <si>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</si>
  <si>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</si>
  <si>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</si>
  <si>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</si>
  <si>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</si>
  <si>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</si>
  <si>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</si>
  <si>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</si>
  <si>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</si>
  <si>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</si>
  <si>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</si>
  <si>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</si>
  <si>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</si>
  <si>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</si>
  <si>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</si>
  <si>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</si>
  <si>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</si>
  <si>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</si>
  <si>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</si>
  <si>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</si>
  <si>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</si>
  <si>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</si>
  <si>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</si>
  <si>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</si>
  <si>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</si>
  <si>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</si>
  <si>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</si>
  <si>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</si>
  <si>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</si>
  <si>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</si>
  <si>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</si>
  <si>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</si>
  <si>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</si>
  <si>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</si>
  <si>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</si>
  <si>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</si>
  <si>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</si>
  <si>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</si>
  <si>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</si>
  <si>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</si>
  <si>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</si>
  <si>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</si>
  <si>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</si>
  <si>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</si>
  <si>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</si>
  <si>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</si>
  <si>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</si>
  <si>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</si>
  <si>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</si>
  <si>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</si>
  <si>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</si>
  <si>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</si>
  <si>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</si>
  <si>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</si>
  <si>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</si>
  <si>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</si>
  <si>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</si>
  <si>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</si>
  <si>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</si>
  <si>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</si>
  <si>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</si>
  <si>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</si>
  <si>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</si>
  <si>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</si>
  <si>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</si>
  <si>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</si>
  <si>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</si>
  <si>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</si>
  <si>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</si>
  <si>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</si>
  <si>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</si>
  <si>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</si>
  <si>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</si>
  <si>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</si>
  <si>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</si>
  <si>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</si>
  <si>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</si>
  <si>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</si>
  <si>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</si>
  <si>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</si>
  <si>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</si>
  <si>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</si>
  <si>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</si>
  <si>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</si>
  <si>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</si>
  <si>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</si>
  <si>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</si>
  <si>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</si>
  <si>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</si>
  <si>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</si>
  <si>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</si>
  <si>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</si>
  <si>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</si>
  <si>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</si>
  <si>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</si>
  <si>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</si>
  <si>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</si>
  <si>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</si>
  <si>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</si>
  <si>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</si>
  <si>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</si>
  <si>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</si>
  <si>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</si>
  <si>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</si>
  <si>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</si>
  <si>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</si>
  <si>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</si>
  <si>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</si>
  <si>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</si>
  <si>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</si>
  <si>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</si>
  <si>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</si>
  <si>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</si>
  <si>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</si>
  <si>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</si>
  <si>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</si>
  <si>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</si>
  <si>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</si>
  <si>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</si>
  <si>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</si>
  <si>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</si>
  <si>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</si>
  <si>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</si>
  <si>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</si>
  <si>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</si>
  <si>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</si>
  <si>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</si>
  <si>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</si>
  <si>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</si>
  <si>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</si>
  <si>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</si>
  <si>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</si>
  <si>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</si>
  <si>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</si>
  <si>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</si>
  <si>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</si>
  <si>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</si>
  <si>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</si>
  <si>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</si>
  <si>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</si>
  <si>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</si>
  <si>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</si>
  <si>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</si>
  <si>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</si>
  <si>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</si>
  <si>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</si>
  <si>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</si>
  <si>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</si>
  <si>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</si>
  <si>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</si>
  <si>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</si>
  <si>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</si>
  <si>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</si>
  <si>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</si>
  <si>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</si>
  <si>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</si>
  <si>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</si>
  <si>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</si>
  <si>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</si>
  <si>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</si>
  <si>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</si>
  <si>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</si>
  <si>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</si>
  <si>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</si>
  <si>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</si>
  <si>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</si>
  <si>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</si>
  <si>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</si>
  <si>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</si>
  <si>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</si>
  <si>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</si>
  <si>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</si>
  <si>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</si>
  <si>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</si>
  <si>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</si>
  <si>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</si>
  <si>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</si>
  <si>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</si>
  <si>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</si>
  <si>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</si>
  <si>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</si>
  <si>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</si>
  <si>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</si>
  <si>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</si>
  <si>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</si>
  <si>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</si>
  <si>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</si>
  <si>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</si>
  <si>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</si>
  <si>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</si>
  <si>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</si>
  <si>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</si>
  <si>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</si>
  <si>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</si>
  <si>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</si>
  <si>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</si>
  <si>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</si>
  <si>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</si>
  <si>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</si>
  <si>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</si>
  <si>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</si>
  <si>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</si>
  <si>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</si>
  <si>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</si>
  <si>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</si>
  <si>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</si>
  <si>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</si>
  <si>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</si>
  <si>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</si>
  <si>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</si>
  <si>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</si>
  <si>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</si>
  <si>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</si>
  <si>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</si>
  <si>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</si>
  <si>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</si>
  <si>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</si>
  <si>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</si>
  <si>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</si>
  <si>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</si>
  <si>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</si>
  <si>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</si>
  <si>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</si>
  <si>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</si>
  <si>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</si>
  <si>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</si>
  <si>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</si>
  <si>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</si>
  <si>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</si>
  <si>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</si>
  <si>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</si>
  <si>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</si>
  <si>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</si>
  <si>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</si>
  <si>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</si>
  <si>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</si>
  <si>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</si>
  <si>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</si>
  <si>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</si>
  <si>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</si>
  <si>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</si>
  <si>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</si>
  <si>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</si>
  <si>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</si>
  <si>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</si>
  <si>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</si>
  <si>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</si>
  <si>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</si>
  <si>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</si>
  <si>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</si>
  <si>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</si>
  <si>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</si>
  <si>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</si>
  <si>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</si>
  <si>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</si>
  <si>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</si>
  <si>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</si>
  <si>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</si>
  <si>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</si>
  <si>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</si>
  <si>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</si>
  <si>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</si>
  <si>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</si>
  <si>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</si>
  <si>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</si>
  <si>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</si>
  <si>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</si>
  <si>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</si>
  <si>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</si>
  <si>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</si>
  <si>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</si>
  <si>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</si>
  <si>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</si>
  <si>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</si>
  <si>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</si>
  <si>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</si>
  <si>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</si>
  <si>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</si>
  <si>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</si>
  <si>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</si>
  <si>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</si>
  <si>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</si>
  <si>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</si>
  <si>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</si>
  <si>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</si>
  <si>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</si>
  <si>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</si>
  <si>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</si>
  <si>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</si>
  <si>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</si>
  <si>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</si>
  <si>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</si>
  <si>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</si>
  <si>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</si>
  <si>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</si>
  <si>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</si>
  <si>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</si>
  <si>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</si>
  <si>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</si>
  <si>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</si>
  <si>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</si>
  <si>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</si>
  <si>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</si>
  <si>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</si>
  <si>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</si>
  <si>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</si>
  <si>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</si>
  <si>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</si>
  <si>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</si>
  <si>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</si>
  <si>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</si>
  <si>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</si>
  <si>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</si>
  <si>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</si>
  <si>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</si>
  <si>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</si>
  <si>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</si>
  <si>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</si>
  <si>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</si>
  <si>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</si>
  <si>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</si>
  <si>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</si>
  <si>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</si>
  <si>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</si>
  <si>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</si>
  <si>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</si>
  <si>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</si>
  <si>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</si>
  <si>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</si>
  <si>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</si>
  <si>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</si>
  <si>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</si>
  <si>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</si>
  <si>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</si>
  <si>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</si>
  <si>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</si>
  <si>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</si>
  <si>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</si>
  <si>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</si>
  <si>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</si>
  <si>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</si>
  <si>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</si>
  <si>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</si>
  <si>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</si>
  <si>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</si>
  <si>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</si>
  <si>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</si>
  <si>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</si>
  <si>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</si>
  <si>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</si>
  <si>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</si>
  <si>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</si>
  <si>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</si>
  <si>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</si>
  <si>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</si>
  <si>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</si>
  <si>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</si>
  <si>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</si>
  <si>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</si>
  <si>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</si>
  <si>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</si>
  <si>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</si>
  <si>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</si>
  <si>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</si>
  <si>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</si>
  <si>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</si>
  <si>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</si>
  <si>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</si>
  <si>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</si>
  <si>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</si>
  <si>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</si>
  <si>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</si>
  <si>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</si>
  <si>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</si>
  <si>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</si>
  <si>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</si>
  <si>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</si>
  <si>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</si>
  <si>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</si>
  <si>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</si>
  <si>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</si>
  <si>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</si>
  <si>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</si>
  <si>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</si>
  <si>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</si>
  <si>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</si>
  <si>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</si>
  <si>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</si>
  <si>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</si>
  <si>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</si>
  <si>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</si>
  <si>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</si>
  <si>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</si>
  <si>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</si>
  <si>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</si>
  <si>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</si>
  <si>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</si>
  <si>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</si>
  <si>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</si>
  <si>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</si>
  <si>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</si>
  <si>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</si>
  <si>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</si>
  <si>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</si>
  <si>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</si>
  <si>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</si>
  <si>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</si>
  <si>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</si>
  <si>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</si>
  <si>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</si>
  <si>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</si>
  <si>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</si>
  <si>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</si>
  <si>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</si>
  <si>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</si>
  <si>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</si>
  <si>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</si>
  <si>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</si>
  <si>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</si>
  <si>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</si>
  <si>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</si>
  <si>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</si>
  <si>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</si>
  <si>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</si>
  <si>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</si>
  <si>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</si>
  <si>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</si>
  <si>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</si>
  <si>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</si>
  <si>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</si>
  <si>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</si>
  <si>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</si>
  <si>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</si>
  <si>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</si>
  <si>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</si>
  <si>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</si>
  <si>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</si>
  <si>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</si>
  <si>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</si>
  <si>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</si>
  <si>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</si>
  <si>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</si>
  <si>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</si>
  <si>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</si>
  <si>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</si>
  <si>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</si>
  <si>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</si>
  <si>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</si>
  <si>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</si>
  <si>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</si>
  <si>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</si>
  <si>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</si>
  <si>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</si>
  <si>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</si>
  <si>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</si>
  <si>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</si>
  <si>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</si>
  <si>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</si>
  <si>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</si>
  <si>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</si>
  <si>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</si>
  <si>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</si>
  <si>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</si>
  <si>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</si>
  <si>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</si>
  <si>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</si>
  <si>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</si>
  <si>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</si>
  <si>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</si>
  <si>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</si>
  <si>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</si>
  <si>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</si>
  <si>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</si>
  <si>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</si>
  <si>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</si>
  <si>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</si>
  <si>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</si>
  <si>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</si>
  <si>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</si>
  <si>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</si>
  <si>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</si>
  <si>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</si>
  <si>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</si>
  <si>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</si>
  <si>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</si>
  <si>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</si>
  <si>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</si>
  <si>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</si>
  <si>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</si>
  <si>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</si>
  <si>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</si>
  <si>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</si>
  <si>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</si>
  <si>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</si>
  <si>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</si>
  <si>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</si>
  <si>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</si>
  <si>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</si>
  <si>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</si>
  <si>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</si>
  <si>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</si>
  <si>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</si>
  <si>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</si>
  <si>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</si>
  <si>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</si>
  <si>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</si>
  <si>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</si>
  <si>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</si>
  <si>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</si>
  <si>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</si>
  <si>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</si>
  <si>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</si>
  <si>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</si>
  <si>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</si>
  <si>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</si>
  <si>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</si>
  <si>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</si>
  <si>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</si>
  <si>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</si>
  <si>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</si>
  <si>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</si>
  <si>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</si>
  <si>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</si>
  <si>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</si>
  <si>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</si>
  <si>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</si>
  <si>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</si>
  <si>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</si>
  <si>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</si>
  <si>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</si>
  <si>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</si>
  <si>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</si>
  <si>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</si>
  <si>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</si>
  <si>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</si>
  <si>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</si>
  <si>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</si>
  <si>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</si>
  <si>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</si>
  <si>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</si>
  <si>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</si>
  <si>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</si>
  <si>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</si>
  <si>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</si>
  <si>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</si>
  <si>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</si>
  <si>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</si>
  <si>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</si>
  <si>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</si>
  <si>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</si>
  <si>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</si>
  <si>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</si>
  <si>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</si>
  <si>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</si>
  <si>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</si>
  <si>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</si>
  <si>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</si>
  <si>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</si>
  <si>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</si>
  <si>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</si>
  <si>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</si>
  <si>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</si>
  <si>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</si>
  <si>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</si>
  <si>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</si>
  <si>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</si>
  <si>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</si>
  <si>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</si>
  <si>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</si>
  <si>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</si>
  <si>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</si>
  <si>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</si>
  <si>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</si>
  <si>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</si>
  <si>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</si>
  <si>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</si>
  <si>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</si>
  <si>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</si>
  <si>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</si>
  <si>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</si>
  <si>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</si>
  <si>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</si>
  <si>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</si>
  <si>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</si>
  <si>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</si>
  <si>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</si>
  <si>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</si>
  <si>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</si>
  <si>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</si>
  <si>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</si>
  <si>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</si>
  <si>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</si>
  <si>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</si>
  <si>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</si>
  <si>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</si>
  <si>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</si>
  <si>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</si>
  <si>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</si>
  <si>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</si>
  <si>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</si>
  <si>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</si>
  <si>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</si>
  <si>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</si>
  <si>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</si>
  <si>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</si>
  <si>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</si>
  <si>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</si>
  <si>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</si>
  <si>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</si>
  <si>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</si>
  <si>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</si>
  <si>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</si>
  <si>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</si>
  <si>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</si>
  <si>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</si>
  <si>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</si>
  <si>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</si>
  <si>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</si>
  <si>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</si>
  <si>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</si>
  <si>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</si>
  <si>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</si>
  <si>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</si>
  <si>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</si>
  <si>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</si>
  <si>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</si>
  <si>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</si>
  <si>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</si>
  <si>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</si>
  <si>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</si>
  <si>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</si>
  <si>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</si>
  <si>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</si>
  <si>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</si>
  <si>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</si>
  <si>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</si>
  <si>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</si>
  <si>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</si>
  <si>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</si>
  <si>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</si>
  <si>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</si>
  <si>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</si>
  <si>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</si>
  <si>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</si>
  <si>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</si>
  <si>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</si>
  <si>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</si>
  <si>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</si>
  <si>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</si>
  <si>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</si>
  <si>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</si>
  <si>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</si>
  <si>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</si>
  <si>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</si>
  <si>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</si>
  <si>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</si>
  <si>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</si>
  <si>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</si>
  <si>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</si>
  <si>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</si>
  <si>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</si>
  <si>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</si>
  <si>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</si>
  <si>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</si>
  <si>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</si>
  <si>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</si>
  <si>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</si>
  <si>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</si>
  <si>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</si>
  <si>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</si>
  <si>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</si>
  <si>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</si>
  <si>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</si>
  <si>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</si>
  <si>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</si>
  <si>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</si>
  <si>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</si>
  <si>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</si>
  <si>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</si>
  <si>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</si>
  <si>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</si>
  <si>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</si>
  <si>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</si>
  <si>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</si>
  <si>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</si>
  <si>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</si>
  <si>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</si>
  <si>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</si>
  <si>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</si>
  <si>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</si>
  <si>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</si>
  <si>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</si>
  <si>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</si>
  <si>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</si>
  <si>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</si>
  <si>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</si>
  <si>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</si>
  <si>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</si>
  <si>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</si>
  <si>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</si>
  <si>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</si>
  <si>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</si>
  <si>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</si>
  <si>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</si>
  <si>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</si>
  <si>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</si>
  <si>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</si>
  <si>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</si>
  <si>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</si>
  <si>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</si>
  <si>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</si>
  <si>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</si>
  <si>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</si>
  <si>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</si>
  <si>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</si>
  <si>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</si>
  <si>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</si>
  <si>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</si>
  <si>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</si>
  <si>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</si>
  <si>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</si>
  <si>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</si>
  <si>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</si>
  <si>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</si>
  <si>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</si>
  <si>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</si>
  <si>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</si>
  <si>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</si>
  <si>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</si>
  <si>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</si>
  <si>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</si>
  <si>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</si>
  <si>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</si>
  <si>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</si>
  <si>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</si>
  <si>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</si>
  <si>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</si>
  <si>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</si>
  <si>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</si>
  <si>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</si>
  <si>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</si>
  <si>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</si>
  <si>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</si>
  <si>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</si>
  <si>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</si>
  <si>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</si>
  <si>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</si>
  <si>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</si>
  <si>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</si>
  <si>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</si>
  <si>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</si>
  <si>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</si>
  <si>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</si>
  <si>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</si>
  <si>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</si>
  <si>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</si>
  <si>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</si>
  <si>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</si>
  <si>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</si>
  <si>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</si>
  <si>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</si>
  <si>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</si>
  <si>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</si>
  <si>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</si>
  <si>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</si>
  <si>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</si>
  <si>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</si>
  <si>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</si>
  <si>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</si>
  <si>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</si>
  <si>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</si>
  <si>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</si>
  <si>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</si>
  <si>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</si>
  <si>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</si>
  <si>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</si>
  <si>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</si>
  <si>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</si>
  <si>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</si>
  <si>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</si>
  <si>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</si>
  <si>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</si>
  <si>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</si>
  <si>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</si>
  <si>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</si>
  <si>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</si>
  <si>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</si>
  <si>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</si>
  <si>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</si>
  <si>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</si>
  <si>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</si>
  <si>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</si>
  <si>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</si>
  <si>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</si>
  <si>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</si>
  <si>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</si>
  <si>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</si>
  <si>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</si>
  <si>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</si>
  <si>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</si>
  <si>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</si>
  <si>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</si>
  <si>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</si>
  <si>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</si>
  <si>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</si>
  <si>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</si>
  <si>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</si>
  <si>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</si>
  <si>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</si>
  <si>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</si>
  <si>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</si>
  <si>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</si>
  <si>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</si>
  <si>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</si>
  <si>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</si>
  <si>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</si>
  <si>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</si>
  <si>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</si>
  <si>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</si>
  <si>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</si>
  <si>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</si>
  <si>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</si>
  <si>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</si>
  <si>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</si>
  <si>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</si>
  <si>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</si>
  <si>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</si>
  <si>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</si>
  <si>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</si>
  <si>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</si>
  <si>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</si>
  <si>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</si>
  <si>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</si>
  <si>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</si>
  <si>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</si>
  <si>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</si>
  <si>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</si>
  <si>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</si>
  <si>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</si>
  <si>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</si>
  <si>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</si>
  <si>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</si>
  <si>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</si>
  <si>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</si>
  <si>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</si>
  <si>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</si>
  <si>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</si>
  <si>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</si>
  <si>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</si>
  <si>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</si>
  <si>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</si>
  <si>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</si>
  <si>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</si>
  <si>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</si>
  <si>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</si>
  <si>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</si>
  <si>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</si>
  <si>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</si>
  <si>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</si>
  <si>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</si>
  <si>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</si>
  <si>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</si>
  <si>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</si>
  <si>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</si>
  <si>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</si>
  <si>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</si>
  <si>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</si>
  <si>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</si>
  <si>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</si>
  <si>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</si>
  <si>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</si>
  <si>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</si>
  <si>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</si>
  <si>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</si>
  <si>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</si>
  <si>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</si>
  <si>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</si>
  <si>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</si>
  <si>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</si>
  <si>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</si>
  <si>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</si>
  <si>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</si>
  <si>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</si>
  <si>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</si>
  <si>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</si>
  <si>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</si>
  <si>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</si>
  <si>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</si>
  <si>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</si>
  <si>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</si>
  <si>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</si>
  <si>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</si>
  <si>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</si>
  <si>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</si>
  <si>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</si>
  <si>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</si>
  <si>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</si>
  <si>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</si>
  <si>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</si>
  <si>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</si>
  <si>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</si>
  <si>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</si>
  <si>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</si>
  <si>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</si>
  <si>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</si>
  <si>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</si>
  <si>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</si>
  <si>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</si>
  <si>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</si>
  <si>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</si>
  <si>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</si>
  <si>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</si>
  <si>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</si>
  <si>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</si>
  <si>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</si>
  <si>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</si>
  <si>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</si>
  <si>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</si>
  <si>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</si>
  <si>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</si>
  <si>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</si>
  <si>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</si>
  <si>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</si>
  <si>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</si>
  <si>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</si>
  <si>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</si>
  <si>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</si>
  <si>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</si>
  <si>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</si>
  <si>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</si>
  <si>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</si>
  <si>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</si>
  <si>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</si>
  <si>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</si>
  <si>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</si>
  <si>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</si>
  <si>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</si>
  <si>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</si>
  <si>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</si>
  <si>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</si>
  <si>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</si>
  <si>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</si>
  <si>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</si>
  <si>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</si>
  <si>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</si>
  <si>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</si>
  <si>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</si>
  <si>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</si>
  <si>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</si>
  <si>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</si>
  <si>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</si>
  <si>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</si>
  <si>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</si>
  <si>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</si>
  <si>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</si>
  <si>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</si>
  <si>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</si>
  <si>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</si>
  <si>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</si>
  <si>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</si>
  <si>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</si>
  <si>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</si>
  <si>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</si>
  <si>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</si>
  <si>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</si>
  <si>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</si>
  <si>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</si>
  <si>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</si>
  <si>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</si>
  <si>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</si>
  <si>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</si>
  <si>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</si>
  <si>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</si>
  <si>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</si>
  <si>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</si>
  <si>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</si>
  <si>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</si>
  <si>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</si>
  <si>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</si>
  <si>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</si>
  <si>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</si>
  <si>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</si>
  <si>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</si>
  <si>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</si>
  <si>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</si>
  <si>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</si>
  <si>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</si>
  <si>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</si>
  <si>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</si>
  <si>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</si>
  <si>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</si>
  <si>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</si>
  <si>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</si>
  <si>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</si>
  <si>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</si>
  <si>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</si>
  <si>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</si>
  <si>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</si>
  <si>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</si>
  <si>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</si>
  <si>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</si>
  <si>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</si>
  <si>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</si>
  <si>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</si>
  <si>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</si>
  <si>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</si>
  <si>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</si>
  <si>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</si>
  <si>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</si>
  <si>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</si>
  <si>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</si>
  <si>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</si>
  <si>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</si>
  <si>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</si>
  <si>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</si>
  <si>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</si>
  <si>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</si>
  <si>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</si>
  <si>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</si>
  <si>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</si>
  <si>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</si>
  <si>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</si>
  <si>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</si>
  <si>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</si>
  <si>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</si>
  <si>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</si>
  <si>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</si>
  <si>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</si>
  <si>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</si>
  <si>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</si>
  <si>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</si>
  <si>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</si>
  <si>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</si>
  <si>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</si>
  <si>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</si>
  <si>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</si>
  <si>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</si>
  <si>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</si>
  <si>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</si>
  <si>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</si>
  <si>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</si>
  <si>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</si>
  <si>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</si>
  <si>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</si>
  <si>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</si>
  <si>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</si>
  <si>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</si>
  <si>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</si>
  <si>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</si>
  <si>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</si>
  <si>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</si>
  <si>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</si>
  <si>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</si>
  <si>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</si>
  <si>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</si>
  <si>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</si>
  <si>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</si>
  <si>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</si>
  <si>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</si>
  <si>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</si>
  <si>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</si>
  <si>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</si>
  <si>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</si>
  <si>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</si>
  <si>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</si>
  <si>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</si>
  <si>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</si>
  <si>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</si>
  <si>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</si>
  <si>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</si>
  <si>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</si>
  <si>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</si>
  <si>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</si>
  <si>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</si>
  <si>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</si>
  <si>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</si>
  <si>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</si>
  <si>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</si>
  <si>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</si>
  <si>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</si>
  <si>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</si>
  <si>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</si>
  <si>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</si>
  <si>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</si>
  <si>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</si>
  <si>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</si>
  <si>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</si>
  <si>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</si>
  <si>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</si>
  <si>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</si>
  <si>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</si>
  <si>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</si>
  <si>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</si>
  <si>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</si>
  <si>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</si>
  <si>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</si>
  <si>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</si>
  <si>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</si>
  <si>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</si>
  <si>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</si>
  <si>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</si>
  <si>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</si>
  <si>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</si>
  <si>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</si>
  <si>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</si>
  <si>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</si>
  <si>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</si>
  <si>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</si>
  <si>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</si>
  <si>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</si>
  <si>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</si>
  <si>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</si>
  <si>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</si>
  <si>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</si>
  <si>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</si>
  <si>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</si>
  <si>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</si>
  <si>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</si>
  <si>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</si>
  <si>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</si>
  <si>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</si>
  <si>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</si>
  <si>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</si>
  <si>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</si>
  <si>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</si>
  <si>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</si>
  <si>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</si>
  <si>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</si>
  <si>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</si>
  <si>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</si>
  <si>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</si>
  <si>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</si>
  <si>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</si>
  <si>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</si>
  <si>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</si>
  <si>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</si>
  <si>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</si>
  <si>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</si>
  <si>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</si>
  <si>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</si>
  <si>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</si>
  <si>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</si>
  <si>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</si>
  <si>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</si>
  <si>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</si>
  <si>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</si>
  <si>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</si>
  <si>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</si>
  <si>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</si>
  <si>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</si>
  <si>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</si>
  <si>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</si>
  <si>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</si>
  <si>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</si>
  <si>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</si>
  <si>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</si>
  <si>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</si>
  <si>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</si>
  <si>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</si>
  <si>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</si>
  <si>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</si>
  <si>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</si>
  <si>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</si>
  <si>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</si>
  <si>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</si>
  <si>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</si>
  <si>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</si>
  <si>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</si>
  <si>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</si>
  <si>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</si>
  <si>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</si>
  <si>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</si>
  <si>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</si>
  <si>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</si>
  <si>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</si>
  <si>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</si>
  <si>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</si>
  <si>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</si>
  <si>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</si>
  <si>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</si>
  <si>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</si>
  <si>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</si>
  <si>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</si>
  <si>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</si>
  <si>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</si>
  <si>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</si>
  <si>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</si>
  <si>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</si>
  <si>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</si>
  <si>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</si>
  <si>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</si>
  <si>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</si>
  <si>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</si>
  <si>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</si>
  <si>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</si>
  <si>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</si>
  <si>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</si>
  <si>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</si>
  <si>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</si>
  <si>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</si>
  <si>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</si>
  <si>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</si>
  <si>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</si>
  <si>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</si>
  <si>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</si>
  <si>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</si>
  <si>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</si>
  <si>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</si>
  <si>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</si>
  <si>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</si>
  <si>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</si>
  <si>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</si>
  <si>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</si>
  <si>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</si>
  <si>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</si>
  <si>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</si>
  <si>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</si>
  <si>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</si>
  <si>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</si>
  <si>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</si>
  <si>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</si>
  <si>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</si>
  <si>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</si>
  <si>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</si>
  <si>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</si>
  <si>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</si>
  <si>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</si>
  <si>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</si>
  <si>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</si>
  <si>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</si>
  <si>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</si>
  <si>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</si>
  <si>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</si>
  <si>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</si>
  <si>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</si>
  <si>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</si>
  <si>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</si>
  <si>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</si>
  <si>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</si>
  <si>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</si>
  <si>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</si>
  <si>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</si>
  <si>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</si>
  <si>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</si>
  <si>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</si>
  <si>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</si>
  <si>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</si>
  <si>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</si>
  <si>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</si>
  <si>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</si>
  <si>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</si>
  <si>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</si>
  <si>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</si>
  <si>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</si>
  <si>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</si>
  <si>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</si>
  <si>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</si>
  <si>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</si>
  <si>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</si>
  <si>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</si>
  <si>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</si>
  <si>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</si>
  <si>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</si>
  <si>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</si>
  <si>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</si>
  <si>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</si>
  <si>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</si>
  <si>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</si>
  <si>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</si>
  <si>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</si>
  <si>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</si>
  <si>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</si>
  <si>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</si>
  <si>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</si>
  <si>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</si>
  <si>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</si>
  <si>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</si>
  <si>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</si>
  <si>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</si>
  <si>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</si>
  <si>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</si>
  <si>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</si>
  <si>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</si>
  <si>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</si>
  <si>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</si>
  <si>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</si>
  <si>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</si>
  <si>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</si>
  <si>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</si>
  <si>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</si>
  <si>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</si>
  <si>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</si>
  <si>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</si>
  <si>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</si>
  <si>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</si>
  <si>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</si>
  <si>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</si>
  <si>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</si>
  <si>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</si>
  <si>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</si>
  <si>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</si>
  <si>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</si>
  <si>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</si>
  <si>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</si>
  <si>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</si>
  <si>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</si>
  <si>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</si>
  <si>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</si>
  <si>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</si>
  <si>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</si>
  <si>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</si>
  <si>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</si>
  <si>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</si>
  <si>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</si>
  <si>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</si>
  <si>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</si>
  <si>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</si>
  <si>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</si>
  <si>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</si>
  <si>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</si>
  <si>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</si>
  <si>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</si>
  <si>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</si>
  <si>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</si>
  <si>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</si>
  <si>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</si>
  <si>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</si>
  <si>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</si>
  <si>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</si>
  <si>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</si>
  <si>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</si>
  <si>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</si>
  <si>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</si>
  <si>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</si>
  <si>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</si>
  <si>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</si>
  <si>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</si>
  <si>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</si>
  <si>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</si>
  <si>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</si>
  <si>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</si>
  <si>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</si>
  <si>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</si>
  <si>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</si>
  <si>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</si>
  <si>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</si>
  <si>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</si>
  <si>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</si>
  <si>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</si>
  <si>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</si>
  <si>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</si>
  <si>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</si>
  <si>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</si>
  <si>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</si>
  <si>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</si>
  <si>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</si>
  <si>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</si>
  <si>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</si>
  <si>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</si>
  <si>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</si>
  <si>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</si>
  <si>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</si>
  <si>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</si>
  <si>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</si>
  <si>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</si>
  <si>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</si>
  <si>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</si>
  <si>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</si>
  <si>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</si>
  <si>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</si>
  <si>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</si>
  <si>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</si>
  <si>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</si>
  <si>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</si>
  <si>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</si>
  <si>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</si>
  <si>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</si>
  <si>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</si>
  <si>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</si>
  <si>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</si>
  <si>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</si>
  <si>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</si>
  <si>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</si>
  <si>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</si>
  <si>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</si>
  <si>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</si>
  <si>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</si>
  <si>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</si>
  <si>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</si>
  <si>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</si>
  <si>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</si>
  <si>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</si>
  <si>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</si>
  <si>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</si>
  <si>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</si>
  <si>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</si>
  <si>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</si>
  <si>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</si>
  <si>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</si>
  <si>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</si>
  <si>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</si>
  <si>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</si>
  <si>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</si>
  <si>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</si>
  <si>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</si>
  <si>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</si>
  <si>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</si>
  <si>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</si>
  <si>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</si>
  <si>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</si>
  <si>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</si>
  <si>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</si>
  <si>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</si>
  <si>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</si>
  <si>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</si>
  <si>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</si>
  <si>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</si>
  <si>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</si>
  <si>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</si>
  <si>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</si>
  <si>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</si>
  <si>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</si>
  <si>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</si>
  <si>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</si>
  <si>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</si>
  <si>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</si>
  <si>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</si>
  <si>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</si>
  <si>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</si>
  <si>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</si>
  <si>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</si>
  <si>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</si>
  <si>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</si>
  <si>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</si>
  <si>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</si>
  <si>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</si>
  <si>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</si>
  <si>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</si>
  <si>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</si>
  <si>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</si>
  <si>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</si>
  <si>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</si>
  <si>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</si>
  <si>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</si>
  <si>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</si>
  <si>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</si>
  <si>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</si>
  <si>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</si>
  <si>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</si>
  <si>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</si>
  <si>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</si>
  <si>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</si>
  <si>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</si>
  <si>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</si>
  <si>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</si>
  <si>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</si>
  <si>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</si>
  <si>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</si>
  <si>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</si>
  <si>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</si>
  <si>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</si>
  <si>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</si>
  <si>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</si>
  <si>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</si>
  <si>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</si>
  <si>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</si>
  <si>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</si>
  <si>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</si>
  <si>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</si>
  <si>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</si>
  <si>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</si>
  <si>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</si>
  <si>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</si>
  <si>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</si>
  <si>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</si>
  <si>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</si>
  <si>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</si>
  <si>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</si>
  <si>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</si>
  <si>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</si>
  <si>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</si>
  <si>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</si>
  <si>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</si>
  <si>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</si>
  <si>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</si>
  <si>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</si>
  <si>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</si>
  <si>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</si>
  <si>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</si>
  <si>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</si>
  <si>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</si>
  <si>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</si>
  <si>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</si>
  <si>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</si>
  <si>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</si>
  <si>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</si>
  <si>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</si>
  <si>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</si>
  <si>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</si>
  <si>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</si>
  <si>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</si>
  <si>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</si>
  <si>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</si>
  <si>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</si>
  <si>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</si>
  <si>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</si>
  <si>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</si>
  <si>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</si>
  <si>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</si>
  <si>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</si>
  <si>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</si>
  <si>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</si>
  <si>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</si>
  <si>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</si>
  <si>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</si>
  <si>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</si>
  <si>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</si>
  <si>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</si>
  <si>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</si>
  <si>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</si>
  <si>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</si>
  <si>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</si>
  <si>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</si>
  <si>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</si>
  <si>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</si>
  <si>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</si>
  <si>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</si>
  <si>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</si>
  <si>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</si>
  <si>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</si>
  <si>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</si>
  <si>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</si>
  <si>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</si>
  <si>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</si>
  <si>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</si>
  <si>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</si>
  <si>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</si>
  <si>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</si>
  <si>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</si>
  <si>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</si>
  <si>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</si>
  <si>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</si>
  <si>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</si>
  <si>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</si>
  <si>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</si>
  <si>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</si>
  <si>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</si>
  <si>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</si>
  <si>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</si>
  <si>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</si>
  <si>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</si>
  <si>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</si>
  <si>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</si>
  <si>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</si>
  <si>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</si>
  <si>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</si>
  <si>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</si>
  <si>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</si>
  <si>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</si>
  <si>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</si>
  <si>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</si>
  <si>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</si>
  <si>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</si>
  <si>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</si>
  <si>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</si>
  <si>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</si>
  <si>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</si>
  <si>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</si>
  <si>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</si>
  <si>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</si>
  <si>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</si>
  <si>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</si>
  <si>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</si>
  <si>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</si>
  <si>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</si>
  <si>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</si>
  <si>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</si>
  <si>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</si>
  <si>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</si>
  <si>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</si>
  <si>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</si>
  <si>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</si>
  <si>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</si>
  <si>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</si>
  <si>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</si>
  <si>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</si>
  <si>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</si>
  <si>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</si>
  <si>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</si>
  <si>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</si>
  <si>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</si>
  <si>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</si>
  <si>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</si>
  <si>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</si>
  <si>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</si>
  <si>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</si>
  <si>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</si>
  <si>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</si>
  <si>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</si>
  <si>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</si>
  <si>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</si>
  <si>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</si>
  <si>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</si>
  <si>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</si>
  <si>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</si>
  <si>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</si>
  <si>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</si>
  <si>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</si>
  <si>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</si>
  <si>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</si>
  <si>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</si>
  <si>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</si>
  <si>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</si>
  <si>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</si>
  <si>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</si>
  <si>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</si>
  <si>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</si>
  <si>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</si>
  <si>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</si>
  <si>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</si>
  <si>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</si>
  <si>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</si>
  <si>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</si>
  <si>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</si>
  <si>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</si>
  <si>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</si>
  <si>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</si>
  <si>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</si>
  <si>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</si>
  <si>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</si>
  <si>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</si>
  <si>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</si>
  <si>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</si>
  <si>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</si>
  <si>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</si>
  <si>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</si>
  <si>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</si>
  <si>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</si>
  <si>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</si>
  <si>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</si>
  <si>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</si>
  <si>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</si>
  <si>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</si>
  <si>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</si>
  <si>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</si>
  <si>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</si>
  <si>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</si>
  <si>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</si>
  <si>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</si>
  <si>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</si>
  <si>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</si>
  <si>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</si>
  <si>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</si>
  <si>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</si>
  <si>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</si>
  <si>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</si>
  <si>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</si>
  <si>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</si>
  <si>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</si>
  <si>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</si>
  <si>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</si>
  <si>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</si>
  <si>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</si>
  <si>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</si>
  <si>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</si>
  <si>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</si>
  <si>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</si>
  <si>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</si>
  <si>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</si>
  <si>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</si>
  <si>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</si>
  <si>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</si>
  <si>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</si>
  <si>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</si>
  <si>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</si>
  <si>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</si>
  <si>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</si>
  <si>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</si>
  <si>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</si>
  <si>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</si>
  <si>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</si>
  <si>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</si>
  <si>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</si>
  <si>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</si>
  <si>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</si>
  <si>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</si>
  <si>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</si>
  <si>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</si>
  <si>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</si>
  <si>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</si>
  <si>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</si>
  <si>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</si>
  <si>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</si>
  <si>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</si>
  <si>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</si>
  <si>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</si>
  <si>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</si>
  <si>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</si>
  <si>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</si>
  <si>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</si>
  <si>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</si>
  <si>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</si>
  <si>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</si>
  <si>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</si>
  <si>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</si>
  <si>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</si>
  <si>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</si>
  <si>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</si>
  <si>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</si>
  <si>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</si>
  <si>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</si>
  <si>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</si>
  <si>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</si>
  <si>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</si>
  <si>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</si>
  <si>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</si>
  <si>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</si>
  <si>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</si>
  <si>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</si>
  <si>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</si>
  <si>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</si>
  <si>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</si>
  <si>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</si>
  <si>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</si>
  <si>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</si>
  <si>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</si>
  <si>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</si>
  <si>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</si>
  <si>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</si>
  <si>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</si>
  <si>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</si>
  <si>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</si>
  <si>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</si>
  <si>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</si>
  <si>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</si>
  <si>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</si>
  <si>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</si>
  <si>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</si>
  <si>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</si>
  <si>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</si>
  <si>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</si>
  <si>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</si>
  <si>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</si>
  <si>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</si>
  <si>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</si>
  <si>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</si>
  <si>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</si>
  <si>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</si>
  <si>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</si>
  <si>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</si>
  <si>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</si>
  <si>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</si>
  <si>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</si>
  <si>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</si>
  <si>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</si>
  <si>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</si>
  <si>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</si>
  <si>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</si>
  <si>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</si>
  <si>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</si>
  <si>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</si>
  <si>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</si>
  <si>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</si>
  <si>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</si>
  <si>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</si>
  <si>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</si>
  <si>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</si>
  <si>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</si>
  <si>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</si>
  <si>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</si>
  <si>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</si>
  <si>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</si>
  <si>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</si>
  <si>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</si>
  <si>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</si>
  <si>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</si>
  <si>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</si>
  <si>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</si>
  <si>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</si>
  <si>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</si>
  <si>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</si>
  <si>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</si>
  <si>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</si>
  <si>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</si>
  <si>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</si>
  <si>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</si>
  <si>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</si>
  <si>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</si>
  <si>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</si>
  <si>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</si>
  <si>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</si>
  <si>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</si>
  <si>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</si>
  <si>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</si>
  <si>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</si>
  <si>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</si>
  <si>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</si>
  <si>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</si>
  <si>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</si>
  <si>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</si>
  <si>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</si>
  <si>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</si>
  <si>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</si>
  <si>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</si>
  <si>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</si>
  <si>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</si>
  <si>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</si>
  <si>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</si>
  <si>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</si>
  <si>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</si>
  <si>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</si>
  <si>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</si>
  <si>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</si>
  <si>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</si>
  <si>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</si>
  <si>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</si>
  <si>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</si>
  <si>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</si>
  <si>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</si>
  <si>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</si>
  <si>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</si>
  <si>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</si>
  <si>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</si>
  <si>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</si>
  <si>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</si>
  <si>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</si>
  <si>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</si>
  <si>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</si>
  <si>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</si>
  <si>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</si>
  <si>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</si>
  <si>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</si>
  <si>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</si>
  <si>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</si>
  <si>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</si>
  <si>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</si>
  <si>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</si>
  <si>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</si>
  <si>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</si>
  <si>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</si>
  <si>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</si>
  <si>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</si>
  <si>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</si>
  <si>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</si>
  <si>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</si>
  <si>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</si>
  <si>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</si>
  <si>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</si>
  <si>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</si>
  <si>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</si>
  <si>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</si>
  <si>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</si>
  <si>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</si>
  <si>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</si>
  <si>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</si>
  <si>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</si>
  <si>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</si>
  <si>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</si>
  <si>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</si>
  <si>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</si>
  <si>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</si>
  <si>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</si>
  <si>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</si>
  <si>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</si>
  <si>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</si>
  <si>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</si>
  <si>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</si>
  <si>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</si>
  <si>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</si>
  <si>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</si>
  <si>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</si>
  <si>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</si>
  <si>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</si>
  <si>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</si>
  <si>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</si>
  <si>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</si>
  <si>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</si>
  <si>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</si>
  <si>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</si>
  <si>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</si>
  <si>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</si>
  <si>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</si>
  <si>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</si>
  <si>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</si>
  <si>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</si>
  <si>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</si>
  <si>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</si>
  <si>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</si>
  <si>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</si>
  <si>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</si>
  <si>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</si>
  <si>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</si>
  <si>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</si>
  <si>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</si>
  <si>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</si>
  <si>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</si>
  <si>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</si>
  <si>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</si>
  <si>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</si>
  <si>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</si>
  <si>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</si>
  <si>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</si>
  <si>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</si>
  <si>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</si>
  <si>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</si>
  <si>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</si>
  <si>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</si>
  <si>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</si>
  <si>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</si>
  <si>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</si>
  <si>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</si>
  <si>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</si>
  <si>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</si>
  <si>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</si>
  <si>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</si>
  <si>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</si>
  <si>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</si>
  <si>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</si>
  <si>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</si>
  <si>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</si>
  <si>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</si>
  <si>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</si>
  <si>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</si>
  <si>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</si>
  <si>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</si>
  <si>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</si>
  <si>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</si>
  <si>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</si>
  <si>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</si>
  <si>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</si>
  <si>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</si>
  <si>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</si>
  <si>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</si>
  <si>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</si>
  <si>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</si>
  <si>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</si>
  <si>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</si>
  <si>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</si>
  <si>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</si>
  <si>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</si>
  <si>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</si>
  <si>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</si>
  <si>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</si>
  <si>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</si>
  <si>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</si>
  <si>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</si>
  <si>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</si>
  <si>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</si>
  <si>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</si>
  <si>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</si>
  <si>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</si>
  <si>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</si>
  <si>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</si>
  <si>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</si>
  <si>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</si>
  <si>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</si>
  <si>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</si>
  <si>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</si>
  <si>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</si>
  <si>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</si>
  <si>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</si>
  <si>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</si>
  <si>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</si>
  <si>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</si>
  <si>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</si>
  <si>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</si>
  <si>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</si>
  <si>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</si>
  <si>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</si>
  <si>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</si>
  <si>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</si>
  <si>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</si>
  <si>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</si>
  <si>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</si>
  <si>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</si>
  <si>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</si>
  <si>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</si>
  <si>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</si>
  <si>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</si>
  <si>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</si>
  <si>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</si>
  <si>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</si>
  <si>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</si>
  <si>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</si>
  <si>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</si>
  <si>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</si>
  <si>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</si>
  <si>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</si>
  <si>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</si>
  <si>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</si>
  <si>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</si>
  <si>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</si>
  <si>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</si>
  <si>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</si>
  <si>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</si>
  <si>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</si>
  <si>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</si>
  <si>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</si>
  <si>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</si>
  <si>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</si>
  <si>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</si>
  <si>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</si>
  <si>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</si>
  <si>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</si>
  <si>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</si>
  <si>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</si>
  <si>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</si>
  <si>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</si>
  <si>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</si>
  <si>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</si>
  <si>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</si>
  <si>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</si>
  <si>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</si>
  <si>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</si>
  <si>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</si>
  <si>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</si>
  <si>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</si>
  <si>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</si>
  <si>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</si>
  <si>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</si>
  <si>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</si>
  <si>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</si>
  <si>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</si>
  <si>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</si>
  <si>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</si>
  <si>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</si>
  <si>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</si>
  <si>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</si>
  <si>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</si>
  <si>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</si>
  <si>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</si>
  <si>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</si>
  <si>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</si>
  <si>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</si>
  <si>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</si>
  <si>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</si>
  <si>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</si>
  <si>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</si>
  <si>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</si>
  <si>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</si>
  <si>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</si>
  <si>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</si>
  <si>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</si>
  <si>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</si>
  <si>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</si>
  <si>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</si>
  <si>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</si>
  <si>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</si>
  <si>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</si>
  <si>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</si>
  <si>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</si>
  <si>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</si>
  <si>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</si>
  <si>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</si>
  <si>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</si>
  <si>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</si>
  <si>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</si>
  <si>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</si>
  <si>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</si>
  <si>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</si>
  <si>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</si>
  <si>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</si>
  <si>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</si>
  <si>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</si>
  <si>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</si>
  <si>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</si>
  <si>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</si>
  <si>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</si>
  <si>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</si>
  <si>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</si>
  <si>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</si>
  <si>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</si>
  <si>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</si>
  <si>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</si>
  <si>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</si>
  <si>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</si>
  <si>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</si>
  <si>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</si>
  <si>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</si>
  <si>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</si>
  <si>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</si>
  <si>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</si>
  <si>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</si>
  <si>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</si>
  <si>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</si>
  <si>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</si>
  <si>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</si>
  <si>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</si>
  <si>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</si>
  <si>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</si>
  <si>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</si>
  <si>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</si>
  <si>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</si>
  <si>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</si>
  <si>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</si>
  <si>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</si>
  <si>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</si>
  <si>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</si>
  <si>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</si>
  <si>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</si>
  <si>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</si>
  <si>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</si>
  <si>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</si>
  <si>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</si>
  <si>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</si>
  <si>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</si>
  <si>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</si>
  <si>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</si>
  <si>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</si>
  <si>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</si>
  <si>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</si>
  <si>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</si>
  <si>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</si>
  <si>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</si>
  <si>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</si>
  <si>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</si>
  <si>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</si>
  <si>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</si>
  <si>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</si>
  <si>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</si>
  <si>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</si>
  <si>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</si>
  <si>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</si>
  <si>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</si>
  <si>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</si>
  <si>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</si>
  <si>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</si>
  <si>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</si>
  <si>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</si>
  <si>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</si>
  <si>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</si>
  <si>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</si>
  <si>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</si>
  <si>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</si>
  <si>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</si>
  <si>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</si>
  <si>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</si>
  <si>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</si>
  <si>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</si>
  <si>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</si>
  <si>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</si>
  <si>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</si>
  <si>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</si>
  <si>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</si>
  <si>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</si>
  <si>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</si>
  <si>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</si>
  <si>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</si>
  <si>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</si>
  <si>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</si>
  <si>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</si>
  <si>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</si>
  <si>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</si>
  <si>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</si>
  <si>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</si>
  <si>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</si>
  <si>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</si>
  <si>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</si>
  <si>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</si>
  <si>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</si>
  <si>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</si>
  <si>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</si>
  <si>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</si>
  <si>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</si>
  <si>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</si>
  <si>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</si>
  <si>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</si>
  <si>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</si>
  <si>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</si>
  <si>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</si>
  <si>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</si>
  <si>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</si>
  <si>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</si>
  <si>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</si>
  <si>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</si>
  <si>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</si>
  <si>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</si>
  <si>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</si>
  <si>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</si>
  <si>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</si>
  <si>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</si>
  <si>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</si>
  <si>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</si>
  <si>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</si>
  <si>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</si>
  <si>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</si>
  <si>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</si>
  <si>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</si>
  <si>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</si>
  <si>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</si>
  <si>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</si>
  <si>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</si>
  <si>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</si>
  <si>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</si>
  <si>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</si>
  <si>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</si>
  <si>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</si>
  <si>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</si>
  <si>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</si>
  <si>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</si>
  <si>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</si>
  <si>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</si>
  <si>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</si>
  <si>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</si>
  <si>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</si>
  <si>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</si>
  <si>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</si>
  <si>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</si>
  <si>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</si>
  <si>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</si>
  <si>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</si>
  <si>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</si>
  <si>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</si>
  <si>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</si>
  <si>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</si>
  <si>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</si>
  <si>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</si>
  <si>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</si>
  <si>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</si>
  <si>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</si>
  <si>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</si>
  <si>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</si>
  <si>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</si>
  <si>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</si>
  <si>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</si>
  <si>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</si>
  <si>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</si>
  <si>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</si>
  <si>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</si>
  <si>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</si>
  <si>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</si>
  <si>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</si>
  <si>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</si>
  <si>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</si>
  <si>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</si>
  <si>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</si>
  <si>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</si>
  <si>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</si>
  <si>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</si>
  <si>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</si>
  <si>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</si>
  <si>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</si>
  <si>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</si>
  <si>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</si>
  <si>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</si>
  <si>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</si>
  <si>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</si>
  <si>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</si>
  <si>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</si>
  <si>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</si>
  <si>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</si>
  <si>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</si>
  <si>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</si>
  <si>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</si>
  <si>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</si>
  <si>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</si>
  <si>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</si>
  <si>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</si>
  <si>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</si>
  <si>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</si>
  <si>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</si>
  <si>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</si>
  <si>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</si>
  <si>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</si>
  <si>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</si>
  <si>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</si>
  <si>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</si>
  <si>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</si>
  <si>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</si>
  <si>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</si>
  <si>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</si>
  <si>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</si>
  <si>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</si>
  <si>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</si>
  <si>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</si>
  <si>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</si>
  <si>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</si>
  <si>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</si>
  <si>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</si>
  <si>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</si>
  <si>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</si>
  <si>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</si>
  <si>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</si>
  <si>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</si>
  <si>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</si>
  <si>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</si>
  <si>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</si>
  <si>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</si>
  <si>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</si>
  <si>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</si>
  <si>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</si>
  <si>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</si>
  <si>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</si>
  <si>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</si>
  <si>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</si>
  <si>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</si>
  <si>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</si>
  <si>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</si>
  <si>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</si>
  <si>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</si>
  <si>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</si>
  <si>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</si>
  <si>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</si>
  <si>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</si>
  <si>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</si>
  <si>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</si>
  <si>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</si>
  <si>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</si>
  <si>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</si>
  <si>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</si>
  <si>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</si>
  <si>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</si>
  <si>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</si>
  <si>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</si>
  <si>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</si>
  <si>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</si>
  <si>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</si>
  <si>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</si>
  <si>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</si>
  <si>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</si>
  <si>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</si>
  <si>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</si>
  <si>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</si>
  <si>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</si>
  <si>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</si>
  <si>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</si>
  <si>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</si>
  <si>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</si>
  <si>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</si>
  <si>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</si>
  <si>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</si>
  <si>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</si>
  <si>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</si>
  <si>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</si>
  <si>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</si>
  <si>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</si>
  <si>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</si>
  <si>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</si>
  <si>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</si>
  <si>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</si>
  <si>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</si>
  <si>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</si>
  <si>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</si>
  <si>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</si>
  <si>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</si>
  <si>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</si>
  <si>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</si>
  <si>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</si>
  <si>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</si>
  <si>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</si>
  <si>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</si>
  <si>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</si>
  <si>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</si>
  <si>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</si>
  <si>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</si>
  <si>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</si>
  <si>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</si>
  <si>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</si>
  <si>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</si>
  <si>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</si>
  <si>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</si>
  <si>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</si>
  <si>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</si>
  <si>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</si>
  <si>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</si>
  <si>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</si>
  <si>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</si>
  <si>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</si>
  <si>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</si>
  <si>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</si>
  <si>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</si>
  <si>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</si>
  <si>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</si>
  <si>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</si>
  <si>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</si>
  <si>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</si>
  <si>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</si>
  <si>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</si>
  <si>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</si>
  <si>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</si>
  <si>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</si>
  <si>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</si>
  <si>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</si>
  <si>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</si>
  <si>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</si>
  <si>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</si>
  <si>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</si>
  <si>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</si>
  <si>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</si>
  <si>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</si>
  <si>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</si>
  <si>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</si>
  <si>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</si>
  <si>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</si>
  <si>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</si>
  <si>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</si>
  <si>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</si>
  <si>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</si>
  <si>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</si>
  <si>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</si>
  <si>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</si>
  <si>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</si>
  <si>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</si>
  <si>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</si>
  <si>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</si>
  <si>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</si>
  <si>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</si>
  <si>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</si>
  <si>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</si>
  <si>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</si>
  <si>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</si>
  <si>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</si>
  <si>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</si>
  <si>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</si>
  <si>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</si>
  <si>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</si>
  <si>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</si>
  <si>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</si>
  <si>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</si>
  <si>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</si>
  <si>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</si>
  <si>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</si>
  <si>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</si>
  <si>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</si>
  <si>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</si>
  <si>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</si>
  <si>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</si>
  <si>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</si>
  <si>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</si>
  <si>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</si>
  <si>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</si>
  <si>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</si>
  <si>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</si>
  <si>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</si>
  <si>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</si>
  <si>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</si>
  <si>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</si>
  <si>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</si>
  <si>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</si>
  <si>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</si>
  <si>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</si>
  <si>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</si>
  <si>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</si>
  <si>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</si>
  <si>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</si>
  <si>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</si>
  <si>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</si>
  <si>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</si>
  <si>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</si>
  <si>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</si>
  <si>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</si>
  <si>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</si>
  <si>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</si>
  <si>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</si>
  <si>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</si>
  <si>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</si>
  <si>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</si>
  <si>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</si>
  <si>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</si>
  <si>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</si>
  <si>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</si>
  <si>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</si>
  <si>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</si>
  <si>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</si>
  <si>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</si>
  <si>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</si>
  <si>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</si>
  <si>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</si>
  <si>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</si>
  <si>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</si>
  <si>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</si>
  <si>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</si>
  <si>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</si>
  <si>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</si>
  <si>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</si>
  <si>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</si>
  <si>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</si>
  <si>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</si>
  <si>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</si>
  <si>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</si>
  <si>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</si>
  <si>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</si>
  <si>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</si>
  <si>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</si>
  <si>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</si>
  <si>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</si>
  <si>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</si>
  <si>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</si>
  <si>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</si>
  <si>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</si>
  <si>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</si>
  <si>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</si>
  <si>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</si>
  <si>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</si>
  <si>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</si>
  <si>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</si>
  <si>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</si>
  <si>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</si>
  <si>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</si>
  <si>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</si>
  <si>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</si>
  <si>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</si>
  <si>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</si>
  <si>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</si>
  <si>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</si>
  <si>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</si>
  <si>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</si>
  <si>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</si>
  <si>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</si>
  <si>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</si>
  <si>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</si>
  <si>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</si>
  <si>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</si>
  <si>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</si>
  <si>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</si>
  <si>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</si>
  <si>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</si>
  <si>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</si>
  <si>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</si>
  <si>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</si>
  <si>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</si>
  <si>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</si>
  <si>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</si>
  <si>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</si>
  <si>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</si>
  <si>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</si>
  <si>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</si>
  <si>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</si>
  <si>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</si>
  <si>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</si>
  <si>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</si>
  <si>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</si>
  <si>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</si>
  <si>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</si>
  <si>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</si>
  <si>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</si>
  <si>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</si>
  <si>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</si>
  <si>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</si>
  <si>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</si>
  <si>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</si>
  <si>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</si>
  <si>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</si>
  <si>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</si>
  <si>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</si>
  <si>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</si>
  <si>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</si>
  <si>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</si>
  <si>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</si>
  <si>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</si>
  <si>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</si>
  <si>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</si>
  <si>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</si>
  <si>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</si>
  <si>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</si>
  <si>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</si>
  <si>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</si>
  <si>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</si>
  <si>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</si>
  <si>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</si>
  <si>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</si>
  <si>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</si>
  <si>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</si>
  <si>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</si>
  <si>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</si>
  <si>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</si>
  <si>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</si>
  <si>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</si>
  <si>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</si>
  <si>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</si>
  <si>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</si>
  <si>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</si>
  <si>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</si>
  <si>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</si>
  <si>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</si>
  <si>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</si>
  <si>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</si>
  <si>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</si>
  <si>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</si>
  <si>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</si>
  <si>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</si>
  <si>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</si>
  <si>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</si>
  <si>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</si>
  <si>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</si>
  <si>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</si>
  <si>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</si>
  <si>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</si>
  <si>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</si>
  <si>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</si>
  <si>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</si>
  <si>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</si>
  <si>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</si>
  <si>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</si>
  <si>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</si>
  <si>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</si>
  <si>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</si>
  <si>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</si>
  <si>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</si>
  <si>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</si>
  <si>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</si>
  <si>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</si>
  <si>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</si>
  <si>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</si>
  <si>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</si>
  <si>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</si>
  <si>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</si>
  <si>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</si>
  <si>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</si>
  <si>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</si>
  <si>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</si>
  <si>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</si>
  <si>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</si>
  <si>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</si>
  <si>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</si>
  <si>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</si>
  <si>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</si>
  <si>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</si>
  <si>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</si>
  <si>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</si>
  <si>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</si>
  <si>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</si>
  <si>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</si>
  <si>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</si>
  <si>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</si>
  <si>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</si>
  <si>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</si>
  <si>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</si>
  <si>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</si>
  <si>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</si>
  <si>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</si>
  <si>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</si>
  <si>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</si>
  <si>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</si>
  <si>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</si>
  <si>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</si>
  <si>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</si>
  <si>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</si>
  <si>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</si>
  <si>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</si>
  <si>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</si>
  <si>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</si>
  <si>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</si>
  <si>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</si>
  <si>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</si>
  <si>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</si>
  <si>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</si>
  <si>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</si>
  <si>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</si>
  <si>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</si>
  <si>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</si>
  <si>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</si>
  <si>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</si>
  <si>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</si>
  <si>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</si>
  <si>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</si>
  <si>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</si>
  <si>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</si>
  <si>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</si>
  <si>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</si>
  <si>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</si>
  <si>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</si>
  <si>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</si>
  <si>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</si>
  <si>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</si>
  <si>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</si>
  <si>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</si>
  <si>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</si>
  <si>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</si>
  <si>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</si>
  <si>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</si>
  <si>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</si>
  <si>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</si>
  <si>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</si>
  <si>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</si>
  <si>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</si>
  <si>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</si>
  <si>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</si>
  <si>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</si>
  <si>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</si>
  <si>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</si>
  <si>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</si>
  <si>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</si>
  <si>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</si>
  <si>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</si>
  <si>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</si>
  <si>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</si>
  <si>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</si>
  <si>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</si>
  <si>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</si>
  <si>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</si>
  <si>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</si>
  <si>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</si>
  <si>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</si>
  <si>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</si>
  <si>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</si>
  <si>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</si>
  <si>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</si>
  <si>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</si>
  <si>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</si>
  <si>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</si>
  <si>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</si>
  <si>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</si>
  <si>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</si>
  <si>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</si>
  <si>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</si>
  <si>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</si>
  <si>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</si>
  <si>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</si>
  <si>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</si>
  <si>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</si>
  <si>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</si>
  <si>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</si>
  <si>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</si>
  <si>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</si>
  <si>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</si>
  <si>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</si>
  <si>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</si>
  <si>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</si>
  <si>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</si>
  <si>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</si>
  <si>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</si>
  <si>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</si>
  <si>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</si>
  <si>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</si>
  <si>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</si>
  <si>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</si>
  <si>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</si>
  <si>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</si>
  <si>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</si>
  <si>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</si>
  <si>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</si>
  <si>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</si>
  <si>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</si>
  <si>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</si>
  <si>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</si>
  <si>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</si>
  <si>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</si>
  <si>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</si>
  <si>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</si>
  <si>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</si>
  <si>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</si>
  <si>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</si>
  <si>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</si>
  <si>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</si>
  <si>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</si>
  <si>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</si>
  <si>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</si>
  <si>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</si>
  <si>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</si>
  <si>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</si>
  <si>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</si>
  <si>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</si>
  <si>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</si>
  <si>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</si>
  <si>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</si>
  <si>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</si>
  <si>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</si>
  <si>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</si>
  <si>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</si>
  <si>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</si>
  <si>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</si>
  <si>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</si>
  <si>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</si>
  <si>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</si>
  <si>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</si>
  <si>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</si>
  <si>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</si>
  <si>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</si>
  <si>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</si>
  <si>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</si>
  <si>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</si>
  <si>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</si>
  <si>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</si>
  <si>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</si>
  <si>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</si>
  <si>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</si>
  <si>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</si>
  <si>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</si>
  <si>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</si>
  <si>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</si>
  <si>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</si>
  <si>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</si>
  <si>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</si>
  <si>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</si>
  <si>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</si>
  <si>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</si>
  <si>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</si>
  <si>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</si>
  <si>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</si>
  <si>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</si>
  <si>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</si>
  <si>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</si>
  <si>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</si>
  <si>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</si>
  <si>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</si>
  <si>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</si>
  <si>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</si>
  <si>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</si>
  <si>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</si>
  <si>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</si>
  <si>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</si>
  <si>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</si>
  <si>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</si>
  <si>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</si>
  <si>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</si>
  <si>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</si>
  <si>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</si>
  <si>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</si>
  <si>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</si>
  <si>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</si>
  <si>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</si>
  <si>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</si>
  <si>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</si>
  <si>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</si>
  <si>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</si>
  <si>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</si>
  <si>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</si>
  <si>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</si>
  <si>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</si>
  <si>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</si>
  <si>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</si>
  <si>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</si>
  <si>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</si>
  <si>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</si>
  <si>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</si>
  <si>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</si>
  <si>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</si>
  <si>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</si>
  <si>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</si>
  <si>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</si>
  <si>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</si>
  <si>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</si>
  <si>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</si>
  <si>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</si>
  <si>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</si>
  <si>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</si>
  <si>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</si>
  <si>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</si>
  <si>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</si>
  <si>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</si>
  <si>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</si>
  <si>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</si>
  <si>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</si>
  <si>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</si>
  <si>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</si>
  <si>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</si>
  <si>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</si>
  <si>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</si>
  <si>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</si>
  <si>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</si>
  <si>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</si>
  <si>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</si>
  <si>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</si>
  <si>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</si>
  <si>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</si>
  <si>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</si>
  <si>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</si>
  <si>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</si>
  <si>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</si>
  <si>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</si>
  <si>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</si>
  <si>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</si>
  <si>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</si>
  <si>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</si>
  <si>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</si>
  <si>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</si>
  <si>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</si>
  <si>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</si>
  <si>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</si>
  <si>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</si>
  <si>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</si>
  <si>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</si>
  <si>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</si>
  <si>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</si>
  <si>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</si>
  <si>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</si>
  <si>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</si>
  <si>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</si>
  <si>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</si>
  <si>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</si>
  <si>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</si>
  <si>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</si>
  <si>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</si>
  <si>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</si>
  <si>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</si>
  <si>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</si>
  <si>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</si>
  <si>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</si>
  <si>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</si>
  <si>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</si>
  <si>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</si>
  <si>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</si>
  <si>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</si>
  <si>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</si>
  <si>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</si>
  <si>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</si>
  <si>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</si>
  <si>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</si>
  <si>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</si>
  <si>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</si>
  <si>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</si>
  <si>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</si>
  <si>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</si>
  <si>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</si>
  <si>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</si>
  <si>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</si>
  <si>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</si>
  <si>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</si>
  <si>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</si>
  <si>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</si>
  <si>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</si>
  <si>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</si>
  <si>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</si>
  <si>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</si>
  <si>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</si>
  <si>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</si>
  <si>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</si>
  <si>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</si>
  <si>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</si>
  <si>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</si>
  <si>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</si>
  <si>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</si>
  <si>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</si>
  <si>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</si>
  <si>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</si>
  <si>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</si>
  <si>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</si>
  <si>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</si>
  <si>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</si>
  <si>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</si>
  <si>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</si>
  <si>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</si>
  <si>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</si>
  <si>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</si>
  <si>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</si>
  <si>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</si>
  <si>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</si>
  <si>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</si>
  <si>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</si>
  <si>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</si>
  <si>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</si>
  <si>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</si>
  <si>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</si>
  <si>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</si>
  <si>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</si>
  <si>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</si>
  <si>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</si>
  <si>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</si>
  <si>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</si>
  <si>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</si>
  <si>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</si>
  <si>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</si>
  <si>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</si>
  <si>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</si>
  <si>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</si>
  <si>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</si>
  <si>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</si>
  <si>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</si>
  <si>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</si>
  <si>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</si>
  <si>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</si>
  <si>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</si>
  <si>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</si>
  <si>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</si>
  <si>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</si>
  <si>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</si>
  <si>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</si>
  <si>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</si>
  <si>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</si>
  <si>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</si>
  <si>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</si>
  <si>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</si>
  <si>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</si>
  <si>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</si>
  <si>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</si>
  <si>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</si>
  <si>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</si>
  <si>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</si>
  <si>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</si>
  <si>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</si>
  <si>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</si>
  <si>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</si>
  <si>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</si>
  <si>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</si>
  <si>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</si>
  <si>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</si>
  <si>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</si>
  <si>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</si>
  <si>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</si>
  <si>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</si>
  <si>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</si>
  <si>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</si>
  <si>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</si>
  <si>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</si>
  <si>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</si>
  <si>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</si>
  <si>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</si>
  <si>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</si>
  <si>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</si>
  <si>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</si>
  <si>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</si>
  <si>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</si>
  <si>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</si>
  <si>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</si>
  <si>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</si>
  <si>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</si>
  <si>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</si>
  <si>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</si>
  <si>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</si>
  <si>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</si>
  <si>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</si>
  <si>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</si>
  <si>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</si>
  <si>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</si>
  <si>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</si>
  <si>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</si>
  <si>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</si>
  <si>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</si>
  <si>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</si>
  <si>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</si>
  <si>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</si>
  <si>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</si>
  <si>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</si>
  <si>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</si>
  <si>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</si>
  <si>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</si>
  <si>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</si>
  <si>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</si>
  <si>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</si>
  <si>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</si>
  <si>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</si>
  <si>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</si>
  <si>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</si>
  <si>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</si>
  <si>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</si>
  <si>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</si>
  <si>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</si>
  <si>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</si>
  <si>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</si>
  <si>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</si>
  <si>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</si>
  <si>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</si>
  <si>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</si>
  <si>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</si>
  <si>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</si>
  <si>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</si>
  <si>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</si>
  <si>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</si>
  <si>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</si>
  <si>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</si>
  <si>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</si>
  <si>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</si>
  <si>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</si>
  <si>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</si>
  <si>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</si>
  <si>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</si>
  <si>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</si>
  <si>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</si>
  <si>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</si>
  <si>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</si>
  <si>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</si>
  <si>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</si>
  <si>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</si>
  <si>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</si>
  <si>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</si>
  <si>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</si>
  <si>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</si>
  <si>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</si>
  <si>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</si>
  <si>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</si>
  <si>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</si>
  <si>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</si>
  <si>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</si>
  <si>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</si>
  <si>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</si>
  <si>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</si>
  <si>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</si>
  <si>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</si>
  <si>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</si>
  <si>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</si>
  <si>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</si>
  <si>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</si>
  <si>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</si>
  <si>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</si>
  <si>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</si>
  <si>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</si>
  <si>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</si>
  <si>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</si>
  <si>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</si>
  <si>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</si>
  <si>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</si>
  <si>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</si>
  <si>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</si>
  <si>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</si>
  <si>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</si>
  <si>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</si>
  <si>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</si>
  <si>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</si>
  <si>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</si>
  <si>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</si>
  <si>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</si>
  <si>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</si>
  <si>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</si>
  <si>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</si>
  <si>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</si>
  <si>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</si>
  <si>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</si>
  <si>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</si>
  <si>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</si>
  <si>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</si>
  <si>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</si>
  <si>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</si>
  <si>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</si>
  <si>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</si>
  <si>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</si>
  <si>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</si>
  <si>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</si>
  <si>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</si>
  <si>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</si>
  <si>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</si>
  <si>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</si>
  <si>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</si>
  <si>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</si>
  <si>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</si>
  <si>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</si>
  <si>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</si>
  <si>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</si>
  <si>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</si>
  <si>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</si>
  <si>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</si>
  <si>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</si>
  <si>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</si>
  <si>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</si>
  <si>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</si>
  <si>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</si>
  <si>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</si>
  <si>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</si>
  <si>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</si>
  <si>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</si>
  <si>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</si>
  <si>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</si>
  <si>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</si>
  <si>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</si>
  <si>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</si>
  <si>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</si>
  <si>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</si>
  <si>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</si>
  <si>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</si>
  <si>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</si>
  <si>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</si>
  <si>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</si>
  <si>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</si>
  <si>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</si>
  <si>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</si>
  <si>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</si>
  <si>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</si>
  <si>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</si>
  <si>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</si>
  <si>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</si>
  <si>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</si>
  <si>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</si>
  <si>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</si>
  <si>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</si>
  <si>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</si>
  <si>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</si>
  <si>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</si>
  <si>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</si>
  <si>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</si>
  <si>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</si>
  <si>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</si>
  <si>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</si>
  <si>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</si>
  <si>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</si>
  <si>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</si>
  <si>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</si>
  <si>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</si>
  <si>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</si>
  <si>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</si>
  <si>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</si>
  <si>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</si>
  <si>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</si>
  <si>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</si>
  <si>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</si>
  <si>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</si>
  <si>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</si>
  <si>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</si>
  <si>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</si>
  <si>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</si>
  <si>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</si>
  <si>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</si>
  <si>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</si>
  <si>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</si>
  <si>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</si>
  <si>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</si>
  <si>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</si>
  <si>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</si>
  <si>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</si>
  <si>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</si>
  <si>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</si>
  <si>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</si>
  <si>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</si>
  <si>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</si>
  <si>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</si>
  <si>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</si>
  <si>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</si>
  <si>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</si>
  <si>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</si>
  <si>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</si>
  <si>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</si>
  <si>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</si>
  <si>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</si>
  <si>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</si>
  <si>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</si>
  <si>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</si>
  <si>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</si>
  <si>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</si>
  <si>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</si>
  <si>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</si>
  <si>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</si>
  <si>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</si>
  <si>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</si>
  <si>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</si>
  <si>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</si>
  <si>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</si>
  <si>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</si>
  <si>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</si>
  <si>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</si>
  <si>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</si>
  <si>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</si>
  <si>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</si>
  <si>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</si>
  <si>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</si>
  <si>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</si>
  <si>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</si>
  <si>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</si>
  <si>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</si>
  <si>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</si>
  <si>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</si>
  <si>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</si>
  <si>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</si>
  <si>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</si>
  <si>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</si>
  <si>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</si>
  <si>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</si>
  <si>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</si>
  <si>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</si>
  <si>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</si>
  <si>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</si>
  <si>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</si>
  <si>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</si>
  <si>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</si>
  <si>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</si>
  <si>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</si>
  <si>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</si>
  <si>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</si>
  <si>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</si>
  <si>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</si>
  <si>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</si>
  <si>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</si>
  <si>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</si>
  <si>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</si>
  <si>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</si>
  <si>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</si>
  <si>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</si>
  <si>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</si>
  <si>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</si>
  <si>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</si>
  <si>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</si>
  <si>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</si>
  <si>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</si>
  <si>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</si>
  <si>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</si>
  <si>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</si>
  <si>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</si>
  <si>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</si>
  <si>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</si>
  <si>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</si>
  <si>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</si>
  <si>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</si>
  <si>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</si>
  <si>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</si>
  <si>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</si>
  <si>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</si>
  <si>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</si>
  <si>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</si>
  <si>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</si>
  <si>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</si>
  <si>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</si>
  <si>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</si>
  <si>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</si>
  <si>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</si>
  <si>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</si>
  <si>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</si>
  <si>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</si>
  <si>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</si>
  <si>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</si>
  <si>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</si>
  <si>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</si>
  <si>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</si>
  <si>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</si>
  <si>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</si>
  <si>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</si>
  <si>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</si>
  <si>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</si>
  <si>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</si>
  <si>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</si>
  <si>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</si>
  <si>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</si>
  <si>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</si>
  <si>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</si>
  <si>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</si>
  <si>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</si>
  <si>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</si>
  <si>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</si>
  <si>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</si>
  <si>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</si>
  <si>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</si>
  <si>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</si>
  <si>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</si>
  <si>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</si>
  <si>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</si>
  <si>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</si>
  <si>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</si>
  <si>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</si>
  <si>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</si>
  <si>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</si>
  <si>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</si>
  <si>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</si>
  <si>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</si>
  <si>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</si>
  <si>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</si>
  <si>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</si>
  <si>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</si>
  <si>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</si>
  <si>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</si>
  <si>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</si>
  <si>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</si>
  <si>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</si>
  <si>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</si>
  <si>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</si>
  <si>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</si>
  <si>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</si>
  <si>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</si>
  <si>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</si>
  <si>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</si>
  <si>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</si>
  <si>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</si>
  <si>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</si>
  <si>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</si>
  <si>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</si>
  <si>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</si>
  <si>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</si>
  <si>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</si>
  <si>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</si>
  <si>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</si>
  <si>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</si>
  <si>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</si>
  <si>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</si>
  <si>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</si>
  <si>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</si>
  <si>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</si>
  <si>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</si>
  <si>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</si>
  <si>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</si>
  <si>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</si>
  <si>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</si>
  <si>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</si>
  <si>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</si>
  <si>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</si>
  <si>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</si>
  <si>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</si>
  <si>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</si>
  <si>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</si>
  <si>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</si>
  <si>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</si>
  <si>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</si>
  <si>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</si>
  <si>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</si>
  <si>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</si>
  <si>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</si>
  <si>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</si>
  <si>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</si>
  <si>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</si>
  <si>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</si>
  <si>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</si>
  <si>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</si>
  <si>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</si>
  <si>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</si>
  <si>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</si>
  <si>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</si>
  <si>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</si>
  <si>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</si>
  <si>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</si>
  <si>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</si>
  <si>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</si>
  <si>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</si>
  <si>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</si>
  <si>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</si>
  <si>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</si>
  <si>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</si>
  <si>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</si>
  <si>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</si>
  <si>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</si>
  <si>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</si>
  <si>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</si>
  <si>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</si>
  <si>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</si>
  <si>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</si>
  <si>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</si>
  <si>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</si>
  <si>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</si>
  <si>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</si>
  <si>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</si>
  <si>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</si>
  <si>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</si>
  <si>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</si>
  <si>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</si>
  <si>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</si>
  <si>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</si>
  <si>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</si>
  <si>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</si>
  <si>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</si>
  <si>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</si>
  <si>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</si>
  <si>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</si>
  <si>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</si>
  <si>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</si>
  <si>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</si>
  <si>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</si>
  <si>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</si>
  <si>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</si>
  <si>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</si>
  <si>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</si>
  <si>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</si>
  <si>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</si>
  <si>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</si>
  <si>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</si>
  <si>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</si>
  <si>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</si>
  <si>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</si>
  <si>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</si>
  <si>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</si>
  <si>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</si>
  <si>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</si>
  <si>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</si>
  <si>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</si>
  <si>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</si>
  <si>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</si>
  <si>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</si>
  <si>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</si>
  <si>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</si>
  <si>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</si>
  <si>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</si>
  <si>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</si>
  <si>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</si>
  <si>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</si>
  <si>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</si>
  <si>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</si>
  <si>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</si>
  <si>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</si>
  <si>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</si>
  <si>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</si>
  <si>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</si>
  <si>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</si>
  <si>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</si>
  <si>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</si>
  <si>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</si>
  <si>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</si>
  <si>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</si>
  <si>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</si>
  <si>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</si>
  <si>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</si>
  <si>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</si>
  <si>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</si>
  <si>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</si>
  <si>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</si>
  <si>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</si>
  <si>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</si>
  <si>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</si>
  <si>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</si>
  <si>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</si>
  <si>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</si>
  <si>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</si>
  <si>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</si>
  <si>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</si>
  <si>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</si>
  <si>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</si>
  <si>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</si>
  <si>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</si>
  <si>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</si>
  <si>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</si>
  <si>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</si>
  <si>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</si>
  <si>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</si>
  <si>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</si>
  <si>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</si>
  <si>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</si>
  <si>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</si>
  <si>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</si>
  <si>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</si>
  <si>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</si>
  <si>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</si>
  <si>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</si>
  <si>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</si>
  <si>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</si>
  <si>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</si>
  <si>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</si>
  <si>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</si>
  <si>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</si>
  <si>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</si>
  <si>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</si>
  <si>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</si>
  <si>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</si>
  <si>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</si>
  <si>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</si>
  <si>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</si>
  <si>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</si>
  <si>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</si>
  <si>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</si>
  <si>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</si>
  <si>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</si>
  <si>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</si>
  <si>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</si>
  <si>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</si>
  <si>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</si>
  <si>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</si>
  <si>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</si>
  <si>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</si>
  <si>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</si>
  <si>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</si>
  <si>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</si>
  <si>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</si>
  <si>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</si>
  <si>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</si>
  <si>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</si>
  <si>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</si>
  <si>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</si>
  <si>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</si>
  <si>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</si>
  <si>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</si>
  <si>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</si>
  <si>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</si>
  <si>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</si>
  <si>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</si>
  <si>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</si>
  <si>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</si>
  <si>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</si>
  <si>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</si>
  <si>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</si>
  <si>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</si>
  <si>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</si>
  <si>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</si>
  <si>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</si>
  <si>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</si>
  <si>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</si>
  <si>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</si>
  <si>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</si>
  <si>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</si>
  <si>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</si>
  <si>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</si>
  <si>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</si>
  <si>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</si>
  <si>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</si>
  <si>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</si>
  <si>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</si>
  <si>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</si>
  <si>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</si>
  <si>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</si>
  <si>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</si>
  <si>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</si>
  <si>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</si>
  <si>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</si>
  <si>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</si>
  <si>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</si>
  <si>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</si>
  <si>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</si>
  <si>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</si>
  <si>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</si>
  <si>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</si>
  <si>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</si>
  <si>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</si>
  <si>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</si>
  <si>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</si>
  <si>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</si>
  <si>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</si>
  <si>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</si>
  <si>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</si>
  <si>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</si>
  <si>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</si>
  <si>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</si>
  <si>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</si>
  <si>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</si>
  <si>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</si>
  <si>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</si>
  <si>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</si>
  <si>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</si>
  <si>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</si>
  <si>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</si>
  <si>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</si>
  <si>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</si>
  <si>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</si>
  <si>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</si>
  <si>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</si>
  <si>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</si>
  <si>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</si>
  <si>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</si>
  <si>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</si>
  <si>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</si>
  <si>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</si>
  <si>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</si>
  <si>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</si>
  <si>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</si>
  <si>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</si>
  <si>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</si>
  <si>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</si>
  <si>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</si>
  <si>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</si>
  <si>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</si>
  <si>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</si>
  <si>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</si>
  <si>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</si>
  <si>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</si>
  <si>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</si>
  <si>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</si>
  <si>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</si>
  <si>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</si>
  <si>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</si>
  <si>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</si>
  <si>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</si>
  <si>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</si>
  <si>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</si>
  <si>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</si>
  <si>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</si>
  <si>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</si>
  <si>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</si>
  <si>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</si>
  <si>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</si>
  <si>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</si>
  <si>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</si>
  <si>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</si>
  <si>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</si>
  <si>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</si>
  <si>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</si>
  <si>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</si>
  <si>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</si>
  <si>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</si>
  <si>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</si>
  <si>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</si>
  <si>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</si>
  <si>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</si>
  <si>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</si>
  <si>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</si>
  <si>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</si>
  <si>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</si>
  <si>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</si>
  <si>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</si>
  <si>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</si>
  <si>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</si>
  <si>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</si>
  <si>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</si>
  <si>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</si>
  <si>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</si>
  <si>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</si>
  <si>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</si>
  <si>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</si>
  <si>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</si>
  <si>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</si>
  <si>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</si>
  <si>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</si>
  <si>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</si>
  <si>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</si>
  <si>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</si>
  <si>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</si>
  <si>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</si>
  <si>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</si>
  <si>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</si>
  <si>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</si>
  <si>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</si>
  <si>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</si>
  <si>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</si>
  <si>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</si>
  <si>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</si>
  <si>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</si>
  <si>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</si>
  <si>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</si>
  <si>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</si>
  <si>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</si>
  <si>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</si>
  <si>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</si>
  <si>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</si>
  <si>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</si>
  <si>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</si>
  <si>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</si>
  <si>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</si>
  <si>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</si>
  <si>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</si>
  <si>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</si>
  <si>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</si>
  <si>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</si>
  <si>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</si>
  <si>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</si>
  <si>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</si>
  <si>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</si>
  <si>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</si>
  <si>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</si>
  <si>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</si>
  <si>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</si>
  <si>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</si>
  <si>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</si>
  <si>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</si>
  <si>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</si>
  <si>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</si>
  <si>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</si>
  <si>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</si>
  <si>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</si>
  <si>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</si>
  <si>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</si>
  <si>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</si>
  <si>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</si>
  <si>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</si>
  <si>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</si>
  <si>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</si>
  <si>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</si>
  <si>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</si>
  <si>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</si>
  <si>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</si>
  <si>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</si>
  <si>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</si>
  <si>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</si>
  <si>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</si>
  <si>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</si>
  <si>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</si>
  <si>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</si>
  <si>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</si>
  <si>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</si>
  <si>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</si>
  <si>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</si>
  <si>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</si>
  <si>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</si>
  <si>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</si>
  <si>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</si>
  <si>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</si>
  <si>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</si>
  <si>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</si>
  <si>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</si>
  <si>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</si>
  <si>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</si>
  <si>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</si>
  <si>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</si>
  <si>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</si>
  <si>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</si>
  <si>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</si>
  <si>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</si>
  <si>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</si>
  <si>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</si>
  <si>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</si>
  <si>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</si>
  <si>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</si>
  <si>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</si>
  <si>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</si>
  <si>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</si>
  <si>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</si>
  <si>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</si>
  <si>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</si>
  <si>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</si>
  <si>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</si>
  <si>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</si>
  <si>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</si>
  <si>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</si>
  <si>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</si>
  <si>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</si>
  <si>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</si>
  <si>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</si>
  <si>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</si>
  <si>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</si>
  <si>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</si>
  <si>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</si>
  <si>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</si>
  <si>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</si>
  <si>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</si>
  <si>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</si>
  <si>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</si>
  <si>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</si>
  <si>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</si>
  <si>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</si>
  <si>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</si>
  <si>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</si>
  <si>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</si>
  <si>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</si>
  <si>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</si>
  <si>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</si>
  <si>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</si>
  <si>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</si>
  <si>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</si>
  <si>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</si>
  <si>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</si>
  <si>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</si>
  <si>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</si>
  <si>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</si>
  <si>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</si>
  <si>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</si>
  <si>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</si>
  <si>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</si>
  <si>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</si>
  <si>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</si>
  <si>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</si>
  <si>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</si>
  <si>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</si>
  <si>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</si>
  <si>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</si>
  <si>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</si>
  <si>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</si>
  <si>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</si>
  <si>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</si>
  <si>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</si>
  <si>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</si>
  <si>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</si>
  <si>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</si>
  <si>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</si>
  <si>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</si>
  <si>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</si>
  <si>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</si>
  <si>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</si>
  <si>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</si>
  <si>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</si>
  <si>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</si>
  <si>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</si>
  <si>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</si>
  <si>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</si>
  <si>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</si>
  <si>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</si>
  <si>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</si>
  <si>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</si>
  <si>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</si>
  <si>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</si>
  <si>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</si>
  <si>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</si>
  <si>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</si>
  <si>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</si>
  <si>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</si>
  <si>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</si>
  <si>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</si>
  <si>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</si>
  <si>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</si>
  <si>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</si>
  <si>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</si>
  <si>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</si>
  <si>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</si>
  <si>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</si>
  <si>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</si>
  <si>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</si>
  <si>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</si>
  <si>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</si>
  <si>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</si>
  <si>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</si>
  <si>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</si>
  <si>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</si>
  <si>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</si>
  <si>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</si>
  <si>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</si>
  <si>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</si>
  <si>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</si>
  <si>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</si>
  <si>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</si>
  <si>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</si>
  <si>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</si>
  <si>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</si>
  <si>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</si>
  <si>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</si>
  <si>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</si>
  <si>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</si>
  <si>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</si>
  <si>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</si>
  <si>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</si>
  <si>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</si>
  <si>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</si>
  <si>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</si>
  <si>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</si>
  <si>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</si>
  <si>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</si>
  <si>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</si>
  <si>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</si>
  <si>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</si>
  <si>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</si>
  <si>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</si>
  <si>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</si>
  <si>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</si>
  <si>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</si>
  <si>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</si>
  <si>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</si>
  <si>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</si>
  <si>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</si>
  <si>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</si>
  <si>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</si>
  <si>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</si>
  <si>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</si>
  <si>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</si>
  <si>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</si>
  <si>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</si>
  <si>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</si>
  <si>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</si>
  <si>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</si>
  <si>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</si>
  <si>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</si>
  <si>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</si>
  <si>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</si>
  <si>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</si>
  <si>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</si>
  <si>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</si>
  <si>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</si>
  <si>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</si>
  <si>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</si>
  <si>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</si>
  <si>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</si>
  <si>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</si>
  <si>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</si>
  <si>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</si>
  <si>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</si>
  <si>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</si>
  <si>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</si>
  <si>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</si>
  <si>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</si>
  <si>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</si>
  <si>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</si>
  <si>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</si>
  <si>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</si>
  <si>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</si>
  <si>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</si>
  <si>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</si>
  <si>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</si>
  <si>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</si>
  <si>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</si>
  <si>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</si>
  <si>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</si>
  <si>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</si>
  <si>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</si>
  <si>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</si>
  <si>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</si>
  <si>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</si>
  <si>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</si>
  <si>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</si>
  <si>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</si>
  <si>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</si>
  <si>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</si>
  <si>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</si>
  <si>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</si>
  <si>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</si>
  <si>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</si>
  <si>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</si>
  <si>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</si>
  <si>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</si>
  <si>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</si>
  <si>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</si>
  <si>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</si>
  <si>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</si>
  <si>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</si>
  <si>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</si>
  <si>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</si>
  <si>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</si>
  <si>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</si>
  <si>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</si>
  <si>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</si>
  <si>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</si>
  <si>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</si>
  <si>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</si>
  <si>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</si>
  <si>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</si>
  <si>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</si>
  <si>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</si>
  <si>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</si>
  <si>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</si>
  <si>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</si>
  <si>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</si>
  <si>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</si>
  <si>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</si>
  <si>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</si>
  <si>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</si>
  <si>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</si>
  <si>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</si>
  <si>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</si>
  <si>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</si>
  <si>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</si>
  <si>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</si>
  <si>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</si>
  <si>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</si>
  <si>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</si>
  <si>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</si>
  <si>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</si>
  <si>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</si>
  <si>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</si>
  <si>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</si>
  <si>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</si>
  <si>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</si>
  <si>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</si>
  <si>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</si>
  <si>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</si>
  <si>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</si>
  <si>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</si>
  <si>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</si>
  <si>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</si>
  <si>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</si>
  <si>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</si>
  <si>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</si>
  <si>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</si>
  <si>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</si>
  <si>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</si>
  <si>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</si>
  <si>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</si>
  <si>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</si>
  <si>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</si>
  <si>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</si>
  <si>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</si>
  <si>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</si>
  <si>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</si>
  <si>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</si>
  <si>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</si>
  <si>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</si>
  <si>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</si>
  <si>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</si>
  <si>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</si>
  <si>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</si>
  <si>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</si>
  <si>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</si>
  <si>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</si>
  <si>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</si>
  <si>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</si>
  <si>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</si>
  <si>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</si>
  <si>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</si>
  <si>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</si>
  <si>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</si>
  <si>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</si>
  <si>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</si>
  <si>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</si>
  <si>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</si>
  <si>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</si>
  <si>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</si>
  <si>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</si>
  <si>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</si>
  <si>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</si>
  <si>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</si>
  <si>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</si>
  <si>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</si>
  <si>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</si>
  <si>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</si>
  <si>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</si>
  <si>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</si>
  <si>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</si>
  <si>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</si>
  <si>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</si>
  <si>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</si>
  <si>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</si>
  <si>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</si>
  <si>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</si>
  <si>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</si>
  <si>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</si>
  <si>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</si>
  <si>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</si>
  <si>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</si>
  <si>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</si>
  <si>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</si>
  <si>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</si>
  <si>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</si>
  <si>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</si>
  <si>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</si>
  <si>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</si>
  <si>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</si>
  <si>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</si>
  <si>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</si>
  <si>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</si>
  <si>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</si>
  <si>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</si>
  <si>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</si>
  <si>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</si>
  <si>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</si>
  <si>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</si>
  <si>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</si>
  <si>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</si>
  <si>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</si>
  <si>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</si>
  <si>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</si>
  <si>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</si>
  <si>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</si>
  <si>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</si>
  <si>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</si>
  <si>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</si>
  <si>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</si>
  <si>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</si>
  <si>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</si>
  <si>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</si>
  <si>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</si>
  <si>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</si>
  <si>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</si>
  <si>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</si>
  <si>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</si>
  <si>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</si>
  <si>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</si>
  <si>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</si>
  <si>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</si>
  <si>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</si>
  <si>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</si>
  <si>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</si>
  <si>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</si>
  <si>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</si>
  <si>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</si>
  <si>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</si>
  <si>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</si>
  <si>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</si>
  <si>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</si>
  <si>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</si>
  <si>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</si>
  <si>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</si>
  <si>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</si>
  <si>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</si>
  <si>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</si>
  <si>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</si>
  <si>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</si>
  <si>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</si>
  <si>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</si>
  <si>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</si>
  <si>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</si>
  <si>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</si>
  <si>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</si>
  <si>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</si>
  <si>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</si>
  <si>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</si>
  <si>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</si>
  <si>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</si>
  <si>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</si>
  <si>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</si>
  <si>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</si>
  <si>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</si>
  <si>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</si>
  <si>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</si>
  <si>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</si>
  <si>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</si>
  <si>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</si>
  <si>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</si>
  <si>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</si>
  <si>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</si>
  <si>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</si>
  <si>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</si>
  <si>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</si>
  <si>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</si>
  <si>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</si>
  <si>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</si>
  <si>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</si>
  <si>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</si>
  <si>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</si>
  <si>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</si>
  <si>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</si>
  <si>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</si>
  <si>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</si>
  <si>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</si>
  <si>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</si>
  <si>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</si>
  <si>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</si>
  <si>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</si>
  <si>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</si>
  <si>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</si>
  <si>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</si>
  <si>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</si>
  <si>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</si>
  <si>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</si>
  <si>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</si>
  <si>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</si>
  <si>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</si>
  <si>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</si>
  <si>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</si>
  <si>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</si>
  <si>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</si>
  <si>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</si>
  <si>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</si>
  <si>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</si>
  <si>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</si>
  <si>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</si>
  <si>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</si>
  <si>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</si>
  <si>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</si>
  <si>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</si>
  <si>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</si>
  <si>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</si>
  <si>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</si>
  <si>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</si>
  <si>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</si>
  <si>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</si>
  <si>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</si>
  <si>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</si>
  <si>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</si>
  <si>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</si>
  <si>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</si>
  <si>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</si>
  <si>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</si>
  <si>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</si>
  <si>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</si>
  <si>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</si>
  <si>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</si>
  <si>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</si>
  <si>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</si>
  <si>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</si>
  <si>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</si>
  <si>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</si>
  <si>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</si>
  <si>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</si>
  <si>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</si>
  <si>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</si>
  <si>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</si>
  <si>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</si>
  <si>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</si>
  <si>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</si>
  <si>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</si>
  <si>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</si>
  <si>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</si>
  <si>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</si>
  <si>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</si>
  <si>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</si>
  <si>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</si>
  <si>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</si>
  <si>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</si>
  <si>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</si>
  <si>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</si>
  <si>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</si>
  <si>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</si>
  <si>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</si>
  <si>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</si>
  <si>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</si>
  <si>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</si>
  <si>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</si>
  <si>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</si>
  <si>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</si>
  <si>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</si>
  <si>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</si>
  <si>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</si>
  <si>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</si>
  <si>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</si>
  <si>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</si>
  <si>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</si>
  <si>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</si>
  <si>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</si>
  <si>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</si>
  <si>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</si>
  <si>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</si>
  <si>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</si>
  <si>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</si>
  <si>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</si>
  <si>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</si>
  <si>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</si>
  <si>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</si>
  <si>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</si>
  <si>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</si>
  <si>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</si>
  <si>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</si>
  <si>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</si>
  <si>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</si>
  <si>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</si>
  <si>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</si>
  <si>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</si>
  <si>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</si>
  <si>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</si>
  <si>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</si>
  <si>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</si>
  <si>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</si>
  <si>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</si>
  <si>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</si>
  <si>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</si>
  <si>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</si>
  <si>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</si>
  <si>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</si>
  <si>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</si>
  <si>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</si>
  <si>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</si>
  <si>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</si>
  <si>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</si>
  <si>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</si>
  <si>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</si>
  <si>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</si>
  <si>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</si>
  <si>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</si>
  <si>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</si>
  <si>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</si>
  <si>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</si>
  <si>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</si>
  <si>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</si>
  <si>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</si>
  <si>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</si>
  <si>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</si>
  <si>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</si>
  <si>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</si>
  <si>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</si>
  <si>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</si>
  <si>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</si>
  <si>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</si>
  <si>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</si>
  <si>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</si>
  <si>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</si>
  <si>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</si>
  <si>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</si>
  <si>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</si>
  <si>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</si>
  <si>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</si>
  <si>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</si>
  <si>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</si>
  <si>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</si>
  <si>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</si>
  <si>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</si>
  <si>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</si>
  <si>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</si>
  <si>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</si>
  <si>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</si>
  <si>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</si>
  <si>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</si>
  <si>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</si>
  <si>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</si>
  <si>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</si>
  <si>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</si>
  <si>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</si>
  <si>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</si>
  <si>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</si>
  <si>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</si>
  <si>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</si>
  <si>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</si>
  <si>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</si>
  <si>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</si>
  <si>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</si>
  <si>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</si>
  <si>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</si>
  <si>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</si>
  <si>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</si>
  <si>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</si>
  <si>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</si>
  <si>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</si>
  <si>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</si>
  <si>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</si>
  <si>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</si>
  <si>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</si>
  <si>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</si>
  <si>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</si>
  <si>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</si>
  <si>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</si>
  <si>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</si>
  <si>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</si>
  <si>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</si>
  <si>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</si>
  <si>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</si>
  <si>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</si>
  <si>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</si>
  <si>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</si>
  <si>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</si>
  <si>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</si>
  <si>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</si>
  <si>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</si>
  <si>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</si>
  <si>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</si>
  <si>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</si>
  <si>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</si>
  <si>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</si>
  <si>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</si>
  <si>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</si>
  <si>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</si>
  <si>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</si>
  <si>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</si>
  <si>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</si>
  <si>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</si>
  <si>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</si>
  <si>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</si>
  <si>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</si>
  <si>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</si>
  <si>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</si>
  <si>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</si>
  <si>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</si>
  <si>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</si>
  <si>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</si>
  <si>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</si>
  <si>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</si>
  <si>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</si>
  <si>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</si>
  <si>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</si>
  <si>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</si>
  <si>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</si>
  <si>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</si>
  <si>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</si>
  <si>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</si>
  <si>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</si>
  <si>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</si>
  <si>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</si>
  <si>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</si>
  <si>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</si>
  <si>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</si>
  <si>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</si>
  <si>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</si>
  <si>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</si>
  <si>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</si>
  <si>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</si>
  <si>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</si>
  <si>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</si>
  <si>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</si>
  <si>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</si>
  <si>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</si>
  <si>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</si>
  <si>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</si>
  <si>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</si>
  <si>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</si>
  <si>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</si>
  <si>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</si>
  <si>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</si>
  <si>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</si>
  <si>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</si>
  <si>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</si>
  <si>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</si>
  <si>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</si>
  <si>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</si>
  <si>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</si>
  <si>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</si>
  <si>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</si>
  <si>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</si>
  <si>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</si>
  <si>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</si>
  <si>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</si>
  <si>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</si>
  <si>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</si>
  <si>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</si>
  <si>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</si>
  <si>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</si>
  <si>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</si>
  <si>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</si>
  <si>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</si>
  <si>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</si>
  <si>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</si>
  <si>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</si>
  <si>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</si>
  <si>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</si>
  <si>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</si>
  <si>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</si>
  <si>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</si>
  <si>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</si>
  <si>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</si>
  <si>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</si>
  <si>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</si>
  <si>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</si>
  <si>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</si>
  <si>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</si>
  <si>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</si>
  <si>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</si>
  <si>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</si>
  <si>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</si>
  <si>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</si>
  <si>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</si>
  <si>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</si>
  <si>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</si>
  <si>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</si>
  <si>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</si>
  <si>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</si>
  <si>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</si>
  <si>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</si>
  <si>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</si>
  <si>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</si>
  <si>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</si>
  <si>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</si>
  <si>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</si>
  <si>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</si>
  <si>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</si>
  <si>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</si>
  <si>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</si>
  <si>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</si>
  <si>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</si>
  <si>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</si>
  <si>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</si>
  <si>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</si>
  <si>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</si>
  <si>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</si>
  <si>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</si>
  <si>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</si>
  <si>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</si>
  <si>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</si>
  <si>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</si>
  <si>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</si>
  <si>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</si>
  <si>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</si>
  <si>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</si>
  <si>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</si>
  <si>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</si>
  <si>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</si>
  <si>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</si>
  <si>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</si>
  <si>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</si>
  <si>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</si>
  <si>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</si>
  <si>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</si>
  <si>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</si>
  <si>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</si>
  <si>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</si>
  <si>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</si>
  <si>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</si>
  <si>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</si>
  <si>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</si>
  <si>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</si>
  <si>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</si>
  <si>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</si>
  <si>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</si>
  <si>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</si>
  <si>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</si>
  <si>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</si>
  <si>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</si>
  <si>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</si>
  <si>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</si>
  <si>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</si>
  <si>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</si>
  <si>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</si>
  <si>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</si>
  <si>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</si>
  <si>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</si>
  <si>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</si>
  <si>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</si>
  <si>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</si>
  <si>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</si>
  <si>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</si>
  <si>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</si>
  <si>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</si>
  <si>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</si>
  <si>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</si>
  <si>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</si>
  <si>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</si>
  <si>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</si>
  <si>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</si>
  <si>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</si>
  <si>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</si>
  <si>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</si>
  <si>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</si>
  <si>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</si>
  <si>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</si>
  <si>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</si>
  <si>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</si>
  <si>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</si>
  <si>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</si>
  <si>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</si>
  <si>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</si>
  <si>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</si>
  <si>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</si>
  <si>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</si>
  <si>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</si>
  <si>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</si>
  <si>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</si>
  <si>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</si>
  <si>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</si>
  <si>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</si>
  <si>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</si>
  <si>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</si>
  <si>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</si>
  <si>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</si>
  <si>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</si>
  <si>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</si>
  <si>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</si>
  <si>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</si>
  <si>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</si>
  <si>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</si>
  <si>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</si>
  <si>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</si>
  <si>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</si>
  <si>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</si>
  <si>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</si>
  <si>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</si>
  <si>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</si>
  <si>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</si>
  <si>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</si>
  <si>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</si>
  <si>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</si>
  <si>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</si>
  <si>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</si>
  <si>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</si>
  <si>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</si>
  <si>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</si>
  <si>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</si>
  <si>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</si>
  <si>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</si>
  <si>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</si>
  <si>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</si>
  <si>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</si>
  <si>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</si>
  <si>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</si>
  <si>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</si>
  <si>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</si>
  <si>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</si>
  <si>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</si>
  <si>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</si>
  <si>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</si>
  <si>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</si>
  <si>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</si>
  <si>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</si>
  <si>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</si>
  <si>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</si>
  <si>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</si>
  <si>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</si>
  <si>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</si>
  <si>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</si>
  <si>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</si>
  <si>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</si>
  <si>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</si>
  <si>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</si>
  <si>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</si>
  <si>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</si>
  <si>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</si>
  <si>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</si>
  <si>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</si>
  <si>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</si>
  <si>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</si>
  <si>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</si>
  <si>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</si>
  <si>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</si>
  <si>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</si>
  <si>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</si>
  <si>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</si>
  <si>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</si>
  <si>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</si>
  <si>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</si>
  <si>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</si>
  <si>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</si>
  <si>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</si>
  <si>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</si>
  <si>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</si>
  <si>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</si>
  <si>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</si>
  <si>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</si>
  <si>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</si>
  <si>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</si>
  <si>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</si>
  <si>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</si>
  <si>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</si>
  <si>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</si>
  <si>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</si>
  <si>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</si>
  <si>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</si>
  <si>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</si>
  <si>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</si>
  <si>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</si>
  <si>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</si>
  <si>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</si>
  <si>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</si>
  <si>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</si>
  <si>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</si>
  <si>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</si>
  <si>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</si>
  <si>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</si>
  <si>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</si>
  <si>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</si>
  <si>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</si>
  <si>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</si>
  <si>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</si>
  <si>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</si>
  <si>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</si>
  <si>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</si>
  <si>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</si>
  <si>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</si>
  <si>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</si>
  <si>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</si>
  <si>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</si>
  <si>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</si>
  <si>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</si>
  <si>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</si>
  <si>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</si>
  <si>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</si>
  <si>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</si>
  <si>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</si>
  <si>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</si>
  <si>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</si>
  <si>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</si>
  <si>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</si>
  <si>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</si>
  <si>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</si>
  <si>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</si>
  <si>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</si>
  <si>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</si>
  <si>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</si>
  <si>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</si>
  <si>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</si>
  <si>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</si>
  <si>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</si>
  <si>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</si>
  <si>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</si>
  <si>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</si>
  <si>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</si>
  <si>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</si>
  <si>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</si>
  <si>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</si>
  <si>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</si>
  <si>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</si>
  <si>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</si>
  <si>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</si>
  <si>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</si>
  <si>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</si>
  <si>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</si>
  <si>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</si>
  <si>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</si>
  <si>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</si>
  <si>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</si>
  <si>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</si>
  <si>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</si>
  <si>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</si>
  <si>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</si>
  <si>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</si>
  <si>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</si>
  <si>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</si>
  <si>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</si>
  <si>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</si>
  <si>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</si>
  <si>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</si>
  <si>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</si>
  <si>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</si>
  <si>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</si>
  <si>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</si>
  <si>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</si>
  <si>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</si>
  <si>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</si>
  <si>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</si>
  <si>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</si>
  <si>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</si>
  <si>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</si>
  <si>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</si>
  <si>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</si>
  <si>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</si>
  <si>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</si>
  <si>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</si>
  <si>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</si>
  <si>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</si>
  <si>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</si>
  <si>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</si>
  <si>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</si>
  <si>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</si>
  <si>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</si>
  <si>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</si>
  <si>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</si>
  <si>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</si>
  <si>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</si>
  <si>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</si>
  <si>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</si>
  <si>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</si>
  <si>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</si>
  <si>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</si>
  <si>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</si>
  <si>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</si>
  <si>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</si>
  <si>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</si>
  <si>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</si>
  <si>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</si>
  <si>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</si>
  <si>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</si>
  <si>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</si>
  <si>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</si>
  <si>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</si>
  <si>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</si>
  <si>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</si>
  <si>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</si>
  <si>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</si>
  <si>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</si>
  <si>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</si>
  <si>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</si>
  <si>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</si>
  <si>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</si>
  <si>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</si>
  <si>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</si>
  <si>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</si>
  <si>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</si>
  <si>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</si>
  <si>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</si>
  <si>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</si>
  <si>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</si>
  <si>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</si>
  <si>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</si>
  <si>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</si>
  <si>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</si>
  <si>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</si>
  <si>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</si>
  <si>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</si>
  <si>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</si>
  <si>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</si>
  <si>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</si>
  <si>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</si>
  <si>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</si>
  <si>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</si>
  <si>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</si>
  <si>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</si>
  <si>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</si>
  <si>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</si>
  <si>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</si>
  <si>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</si>
  <si>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</si>
  <si>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</si>
  <si>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</si>
  <si>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</si>
  <si>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</si>
  <si>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</si>
  <si>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</si>
  <si>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</si>
  <si>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</si>
  <si>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</si>
  <si>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</si>
  <si>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</si>
  <si>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</si>
  <si>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</si>
  <si>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</si>
  <si>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</si>
  <si>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</si>
  <si>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</si>
  <si>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</si>
  <si>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</si>
  <si>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</si>
  <si>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</si>
  <si>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</si>
  <si>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</si>
  <si>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</si>
  <si>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</si>
  <si>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</si>
  <si>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</si>
  <si>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</si>
  <si>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</si>
  <si>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</si>
  <si>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</si>
  <si>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</si>
  <si>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</si>
  <si>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</si>
  <si>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</si>
  <si>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</si>
  <si>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</si>
  <si>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</si>
  <si>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</si>
  <si>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</si>
  <si>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</si>
  <si>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</si>
  <si>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</si>
  <si>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</si>
  <si>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</si>
  <si>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</si>
  <si>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</si>
  <si>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</si>
  <si>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</si>
  <si>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</si>
  <si>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</si>
  <si>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</si>
  <si>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</si>
  <si>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</si>
  <si>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</si>
  <si>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</si>
  <si>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</si>
  <si>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</si>
  <si>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</si>
  <si>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</si>
  <si>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</si>
  <si>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https://wecoconnectors.com/en/support/</t>
  </si>
  <si>
    <t>WECO Electrical Connectors Inc. &amp; subsidiaries</t>
  </si>
  <si>
    <t>All products manufactured and sold by WECO Electrical Connectors Inc. &amp; its subsidiaries.</t>
  </si>
  <si>
    <t>18050 Trans-Canada Highway Kirkland, QC, H9J 4A1 Canada</t>
  </si>
  <si>
    <t>Noel Jesuratnam</t>
  </si>
  <si>
    <t>njesuratnam@wecoconnectors.com</t>
  </si>
  <si>
    <t>514.694.9136 x237</t>
  </si>
  <si>
    <t>Vice President, Technology &amp; Innovation</t>
  </si>
  <si>
    <t>Terminal Body</t>
  </si>
  <si>
    <t>Spring</t>
  </si>
  <si>
    <t xml:space="preserve">Tab </t>
  </si>
  <si>
    <t xml:space="preserve">Solder pin </t>
  </si>
  <si>
    <t>Dynatec Madagascar Company</t>
    <phoneticPr fontId="0" type="noConversion"/>
  </si>
  <si>
    <t>CID003968</t>
    <phoneticPr fontId="0" type="noConversion"/>
  </si>
  <si>
    <t>Vale Copper Cliff Nickel Refinery</t>
    <phoneticPr fontId="0" type="noConversion"/>
  </si>
  <si>
    <t>CID004428</t>
    <phoneticPr fontId="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</si>
</sst>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njesuratnam@wecoconnectors.com" TargetMode="External"/><Relationship Id="rId2" Type="http://schemas.openxmlformats.org/officeDocument/2006/relationships/hyperlink" Target="mailto:njesuratnam@wecoconnectors.com" TargetMode="External"/><Relationship Id="rId1" Type="http://schemas.openxmlformats.org/officeDocument/2006/relationships/hyperlink" Target="https://wecoconnectors.com/en/support/"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9F68CB8-199D-439D-B906-2EE66B9F8C1B}"/>
    </customSheetView>
    <customSheetView guid="{4BDF1A28-30D5-449D-B20E-D6C97EF9FAE1}" showAutoFilter="1">
      <selection activeCell="C174" sqref="C174"/>
      <pageMargins left="0" right="0" top="0" bottom="0" header="0" footer="0"/>
      <pageSetup paperSize="9" orientation="portrait"/>
      <autoFilter ref="B1:N1" xr:uid="{B11E88A6-18D4-4CB1-9984-5F02F2530CB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8378DBF-E5E2-43F5-B196-7F6595160016}"/>
    </customSheetView>
    <customSheetView guid="{4BDF1A28-30D5-449D-B20E-D6C97EF9FAE1}" showAutoFilter="1">
      <selection activeCell="C1" sqref="C1:D65536"/>
      <pageMargins left="0" right="0" top="0" bottom="0" header="0" footer="0"/>
      <pageSetup orientation="portrait"/>
      <autoFilter ref="B1:C1" xr:uid="{165A780D-B64C-4338-88B7-4F7B661CFC9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9" zoomScaleNormal="100" workbookViewId="0">
      <selection activeCell="D23" sqref="D23:J2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20052</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t="s">
        <v>20053</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t="s">
        <v>20054</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20055</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20056</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20057</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20055</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t="s">
        <v>20058</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2" t="s">
        <v>20056</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20057</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45772</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26</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26</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29</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30</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22</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22</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22</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25</v>
      </c>
      <c r="E117" s="404"/>
      <c r="F117" s="50"/>
      <c r="G117" s="413" t="s">
        <v>20051</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t="s">
        <v>25</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t="s">
        <v>25</v>
      </c>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t="s">
        <v>25</v>
      </c>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25</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D78CA408-CD06-4986-9D01-DF455D5BC171}"/>
    <hyperlink ref="D20" r:id="rId2" xr:uid="{8D13E97F-642C-4FB9-9949-4387C4F6C979}"/>
    <hyperlink ref="D24" r:id="rId3" xr:uid="{FB9486C7-0EF9-415E-9ED3-E909ED96A89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7" sqref="C7"/>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
        <v>18642</v>
      </c>
      <c r="C5" s="152" t="s">
        <v>86</v>
      </c>
      <c r="D5" s="149" t="s">
        <v>20063</v>
      </c>
      <c r="E5" s="149" t="s">
        <v>87</v>
      </c>
      <c r="F5" s="149" t="s">
        <v>20064</v>
      </c>
      <c r="G5" s="149" t="str">
        <f ca="1">IF(C5=$X$4,"Enter smelter details",IF(ISERROR($V5),"",OFFSET('Smelter Look-up'!$F$4,$V5-4,0)))</f>
        <v>RMI</v>
      </c>
      <c r="H5" s="206">
        <f ca="1">IF(ISERROR($V5),"",OFFSET('Smelter Look-up'!$G$4,$V5-4,0))</f>
        <v>0</v>
      </c>
      <c r="I5" s="207" t="str">
        <f ca="1">IF(ISERROR($V5),"",OFFSET('Smelter Look-up'!$H$4,$V5-4,0))</f>
        <v>Toamasina</v>
      </c>
      <c r="J5" s="207" t="str">
        <f ca="1">IF(ISERROR($V5),"",OFFSET('Smelter Look-up'!$I$4,$V5-4,0))</f>
        <v>Toamasina</v>
      </c>
      <c r="K5" s="150"/>
      <c r="L5" s="150"/>
      <c r="M5" s="150"/>
      <c r="N5" s="150"/>
      <c r="O5" s="150"/>
      <c r="P5" s="209"/>
      <c r="Q5" s="151"/>
      <c r="R5" s="149" t="str">
        <f ca="1">IF(ISERROR($V5),"",OFFSET('Smelter Look-up'!$C$4,$V5-4,0)&amp;"")</f>
        <v>Dynatec Madagascar Company</v>
      </c>
      <c r="S5" s="155" t="str">
        <f t="shared" ref="S5:S12" ca="1" si="0">IF(B5="","",IF(ISERROR(MATCH($E5,CL,0)),"Unknown",INDIRECT("'C'!$A$"&amp;MATCH($E5,CL,0)+1)))</f>
        <v>MG</v>
      </c>
      <c r="T5" s="155" t="str">
        <f ca="1">IF(B5="","",IF(ISERROR(MATCH($J5,SorP!$B$1:$B$6226,0)),"",INDIRECT("'SorP'!$A$"&amp;MATCH($S5&amp;$J5,SorP!C:C,0))))</f>
        <v>MG-A</v>
      </c>
      <c r="U5" s="168"/>
      <c r="V5" s="169">
        <f>IF(C5="",NA(),MATCH($B5&amp;$C5,'Smelter Look-up'!$J:$J,0))</f>
        <v>382</v>
      </c>
      <c r="X5" s="170">
        <f t="shared" ref="X5:X12" si="1">IF(AND(C5="Smelter not listed",OR(LEN(D5)=0,LEN(E5)=0)),1,0)</f>
        <v>0</v>
      </c>
      <c r="AB5" s="314" t="str">
        <f t="shared" ref="AB5:AB12" si="2">IF(C5="","",B5)</f>
        <v>Nickel</v>
      </c>
    </row>
    <row r="6" spans="1:34" s="170" customFormat="1" ht="20.25">
      <c r="A6" s="198"/>
      <c r="B6" s="304" t="s">
        <v>18641</v>
      </c>
      <c r="C6" s="152" t="s">
        <v>18777</v>
      </c>
      <c r="D6" s="149" t="s">
        <v>20065</v>
      </c>
      <c r="E6" s="149" t="s">
        <v>95</v>
      </c>
      <c r="F6" s="149" t="s">
        <v>20066</v>
      </c>
      <c r="G6" s="149" t="str">
        <f ca="1">IF(C6=$X$4,"Enter smelter details",IF(ISERROR($V6),"",OFFSET('Smelter Look-up'!$F$4,$V6-4,0)))</f>
        <v>RMI</v>
      </c>
      <c r="H6" s="206">
        <f ca="1">IF(ISERROR($V6),"",OFFSET('Smelter Look-up'!$G$4,$V6-4,0))</f>
        <v>0</v>
      </c>
      <c r="I6" s="207" t="str">
        <f ca="1">IF(ISERROR($V6),"",OFFSET('Smelter Look-up'!$H$4,$V6-4,0))</f>
        <v>Sudbury</v>
      </c>
      <c r="J6" s="207" t="str">
        <f ca="1">IF(ISERROR($V6),"",OFFSET('Smelter Look-up'!$I$4,$V6-4,0))</f>
        <v>Ontario</v>
      </c>
      <c r="K6" s="150"/>
      <c r="L6" s="150"/>
      <c r="M6" s="150"/>
      <c r="N6" s="150"/>
      <c r="O6" s="150"/>
      <c r="P6" s="209"/>
      <c r="Q6" s="151"/>
      <c r="R6" s="149" t="str">
        <f ca="1">IF(ISERROR($V6),"",OFFSET('Smelter Look-up'!$C$4,$V6-4,0)&amp;"")</f>
        <v>Vale Copper Cliff Nickel Refinery</v>
      </c>
      <c r="S6" s="155" t="str">
        <f t="shared" ca="1" si="0"/>
        <v>CA</v>
      </c>
      <c r="T6" s="155" t="str">
        <f ca="1">IF(B6="","",IF(ISERROR(MATCH($J6,SorP!$B$1:$B$6226,0)),"",INDIRECT("'SorP'!$A$"&amp;MATCH($S6&amp;$J6,SorP!C:C,0))))</f>
        <v>CA-ON</v>
      </c>
      <c r="U6" s="168"/>
      <c r="V6" s="169">
        <f>IF(C6="",NA(),MATCH($B6&amp;$C6,'Smelter Look-up'!$J:$J,0))</f>
        <v>271</v>
      </c>
      <c r="X6" s="170">
        <f t="shared" si="1"/>
        <v>0</v>
      </c>
      <c r="AB6" s="314" t="str">
        <f t="shared" si="2"/>
        <v>Copper</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2" activePane="bottomRight" state="frozen"/>
      <selection pane="topRight" activeCell="B24" sqref="B24:J24"/>
      <selection pane="bottomLeft" activeCell="B24" sqref="B24:J24"/>
      <selection pane="bottomRight" activeCell="D114" sqref="D11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WECO Electrical Connectors Inc. &amp; subsidiaries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All products manufactured and sold by WECO Electrical Connectors Inc. &amp; its subsidiaries.</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Noel Jesuratnam</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njesuratnam@wecoconnectors.com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514.694.9136 x237</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Noel Jesuratnam</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njesuratnam@wecoconnectors.com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50%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50% or less</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No</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No</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https://wecoconnectors.com/en/support/</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0</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6" sqref="A6"/>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t="s">
        <v>18641</v>
      </c>
      <c r="B5" s="362"/>
      <c r="C5" s="362"/>
      <c r="D5" s="362"/>
      <c r="E5" s="362"/>
      <c r="F5" s="362"/>
      <c r="G5" s="363"/>
      <c r="H5" s="363"/>
      <c r="I5" s="364"/>
      <c r="J5" s="364"/>
      <c r="K5" s="364"/>
      <c r="L5" s="364"/>
      <c r="M5" s="364"/>
      <c r="N5" s="339" t="str">
        <f t="shared" ref="N5:N68" ca="1" si="0">IF(A5="","",IF(ISERROR(MATCH($F5,CL,0)),"Unknown",INDIRECT("'C'!$A$"&amp;MATCH($F5,CL,0)+1)))</f>
        <v>Unknown</v>
      </c>
      <c r="O5" s="339" t="s">
        <v>19143</v>
      </c>
      <c r="P5" s="340"/>
      <c r="Q5" s="341" t="str">
        <f t="shared" ref="Q5:Q68" si="1">A5&amp;B5</f>
        <v>Copper</v>
      </c>
      <c r="R5" s="341" t="b">
        <f t="shared" ref="R5:R68" si="2">OR(ISBLANK(B5),ISBLANK(C5))</f>
        <v>1</v>
      </c>
      <c r="S5" s="341" t="str">
        <f t="shared" ref="S5:S68" si="3">IF(R5,"",A5&amp;"+")</f>
        <v/>
      </c>
    </row>
    <row r="6" spans="1:19" s="341" customFormat="1" ht="20.100000000000001" customHeight="1">
      <c r="A6" s="304" t="s">
        <v>18642</v>
      </c>
      <c r="B6" s="336"/>
      <c r="C6" s="336"/>
      <c r="D6" s="336"/>
      <c r="E6" s="336"/>
      <c r="F6" s="336"/>
      <c r="G6" s="337"/>
      <c r="H6" s="337"/>
      <c r="I6" s="338"/>
      <c r="J6" s="338"/>
      <c r="K6" s="338"/>
      <c r="L6" s="338"/>
      <c r="M6" s="338"/>
      <c r="N6" s="339" t="str">
        <f t="shared" ca="1" si="0"/>
        <v>Unknown</v>
      </c>
      <c r="O6" s="339" t="s">
        <v>19143</v>
      </c>
      <c r="P6" s="340"/>
      <c r="Q6" s="341" t="str">
        <f t="shared" si="1"/>
        <v>Nickel</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9" sqref="B9"/>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t="s">
        <v>20059</v>
      </c>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t="s">
        <v>20060</v>
      </c>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t="s">
        <v>20061</v>
      </c>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t="s">
        <v>20062</v>
      </c>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353" activePane="bottomLeft" state="frozen"/>
      <selection activeCell="B24" sqref="B24:J24"/>
      <selection pane="bottomLeft" sqref="A1:G1"/>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Tatjana Petrovic</cp:lastModifiedBy>
  <cp:revision/>
  <dcterms:created xsi:type="dcterms:W3CDTF">2010-06-21T21:00:23Z</dcterms:created>
  <dcterms:modified xsi:type="dcterms:W3CDTF">2025-06-18T13:39:53Z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